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2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rciacartagena-my.sharepoint.com/personal/agil_murciacartagena-ave_es1/Documents/Z/__MAV_CAV/Procedimientos/Publicación Contratos/"/>
    </mc:Choice>
  </mc:AlternateContent>
  <xr:revisionPtr revIDLastSave="632" documentId="13_ncr:1_{CC9665CB-425E-4E83-9704-A3FF62DE6C81}" xr6:coauthVersionLast="47" xr6:coauthVersionMax="47" xr10:uidLastSave="{AD41B122-9265-46D9-9414-C052C9DA604E}"/>
  <bookViews>
    <workbookView xWindow="-108" yWindow="-108" windowWidth="23256" windowHeight="12456" xr2:uid="{00000000-000D-0000-FFFF-FFFF00000000}"/>
  </bookViews>
  <sheets>
    <sheet name="CONTRATOS TRLCSP" sheetId="1" r:id="rId1"/>
    <sheet name="Cálculos" sheetId="5" state="hidden" r:id="rId2"/>
  </sheets>
  <definedNames>
    <definedName name="_xlnm._FilterDatabase" localSheetId="0" hidden="1">'CONTRATOS TRLCSP'!$A$3:$S$24</definedName>
    <definedName name="_xlnm.Print_Area" localSheetId="0">'CONTRATOS TRLCSP'!$A$1:$P$24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" i="5" l="1"/>
  <c r="H22" i="5"/>
  <c r="H14" i="5"/>
  <c r="K5" i="5"/>
  <c r="E17" i="5"/>
  <c r="H15" i="5" l="1"/>
  <c r="H10" i="5"/>
  <c r="E13" i="5"/>
  <c r="H20" i="1" l="1"/>
  <c r="I20" i="1" s="1"/>
  <c r="H18" i="1"/>
  <c r="I18" i="1" s="1"/>
  <c r="H15" i="1"/>
  <c r="I15" i="1" s="1"/>
  <c r="I17" i="1"/>
  <c r="H14" i="1" l="1"/>
  <c r="I14" i="1" s="1"/>
  <c r="H13" i="1" l="1"/>
  <c r="I13" i="1" s="1"/>
  <c r="J24" i="1"/>
  <c r="H21" i="5" s="1"/>
  <c r="H23" i="5" s="1"/>
  <c r="G15" i="5"/>
  <c r="G14" i="5"/>
  <c r="G10" i="5"/>
  <c r="G9" i="5"/>
  <c r="C18" i="5"/>
  <c r="E19" i="5" l="1"/>
  <c r="J5" i="5" l="1"/>
  <c r="H24" i="5"/>
  <c r="E18" i="5"/>
  <c r="K6" i="5" s="1"/>
  <c r="D14" i="5"/>
  <c r="J6" i="5" l="1"/>
  <c r="F19" i="5"/>
  <c r="D13" i="5"/>
  <c r="D17" i="5"/>
  <c r="H11" i="5" l="1"/>
  <c r="H16" i="5"/>
  <c r="D18" i="5"/>
  <c r="H19" i="5" l="1"/>
</calcChain>
</file>

<file path=xl/sharedStrings.xml><?xml version="1.0" encoding="utf-8"?>
<sst xmlns="http://schemas.openxmlformats.org/spreadsheetml/2006/main" count="264" uniqueCount="135">
  <si>
    <t>Objeto</t>
  </si>
  <si>
    <t>Impuestos</t>
  </si>
  <si>
    <t>Servicios</t>
  </si>
  <si>
    <t>Ordinaria</t>
  </si>
  <si>
    <t>Ley 9/2017</t>
  </si>
  <si>
    <t>Contrato Menor</t>
  </si>
  <si>
    <t>Importe</t>
  </si>
  <si>
    <t>Nº</t>
  </si>
  <si>
    <t>Fecha Formalizacion</t>
  </si>
  <si>
    <t>Tipo Contrato</t>
  </si>
  <si>
    <t>Forma Tramitacion</t>
  </si>
  <si>
    <t>Licitadores</t>
  </si>
  <si>
    <t>Plazo Ejecucion
 Meses</t>
  </si>
  <si>
    <t>Tipo de Contrato</t>
  </si>
  <si>
    <t>Otros</t>
  </si>
  <si>
    <t>Pyme</t>
  </si>
  <si>
    <t>No Pyme</t>
  </si>
  <si>
    <t>SI</t>
  </si>
  <si>
    <t>Abierto criterio precio</t>
  </si>
  <si>
    <t>Restringido criterio precio</t>
  </si>
  <si>
    <t>Procedimiento negociado con publicidad</t>
  </si>
  <si>
    <t>Procedimiento negociado sin publicidad</t>
  </si>
  <si>
    <t>Diálogo competitivo</t>
  </si>
  <si>
    <t>Adjudicación directa</t>
  </si>
  <si>
    <t>Contratación centralizada</t>
  </si>
  <si>
    <t>Concurso de proyectos</t>
  </si>
  <si>
    <t>Procedimiento de asociación para la innovación</t>
  </si>
  <si>
    <t>Sistema dinámico de adquisición</t>
  </si>
  <si>
    <t>Número</t>
  </si>
  <si>
    <t>%</t>
  </si>
  <si>
    <t xml:space="preserve">Abierto </t>
  </si>
  <si>
    <t xml:space="preserve">% </t>
  </si>
  <si>
    <t>Fecha
 Adjudicacion</t>
  </si>
  <si>
    <t>NO</t>
  </si>
  <si>
    <t>NOTA: En el periodo no se han producido modificaciones de los contratos informados</t>
  </si>
  <si>
    <t>Revisión</t>
  </si>
  <si>
    <t>Valor Estimado 
(sin IVA)</t>
  </si>
  <si>
    <t>Importe Adjudicacion
 (sin IVA)</t>
  </si>
  <si>
    <t>NIF/CIF</t>
  </si>
  <si>
    <t>Adjudicatario</t>
  </si>
  <si>
    <t>Legislacion Aplicable</t>
  </si>
  <si>
    <t xml:space="preserve">Check </t>
  </si>
  <si>
    <t>Importe total contratos (Importe adjudicación)</t>
  </si>
  <si>
    <t>Ref. Contrato</t>
  </si>
  <si>
    <t>Presupuesto Licitacion 
(con IVA)</t>
  </si>
  <si>
    <t>SARA</t>
  </si>
  <si>
    <t xml:space="preserve"> B73252777</t>
  </si>
  <si>
    <t>B73671265</t>
  </si>
  <si>
    <t>COLTEC INGENIERÍA Y PROYECTOS, S.L.</t>
  </si>
  <si>
    <t>GETNISA INGENIERÍA CIVIL, S.L.P.,</t>
  </si>
  <si>
    <t>16/01/2026</t>
  </si>
  <si>
    <t>16/02/2026</t>
  </si>
  <si>
    <t>Abierto</t>
  </si>
  <si>
    <t>202501</t>
  </si>
  <si>
    <t>B30339410</t>
  </si>
  <si>
    <t>12/12/2025</t>
  </si>
  <si>
    <t>05/01/2026</t>
  </si>
  <si>
    <t>202601</t>
  </si>
  <si>
    <t>202602</t>
  </si>
  <si>
    <t>23/02/2026</t>
  </si>
  <si>
    <t>27/02/2026</t>
  </si>
  <si>
    <t>B73862054</t>
  </si>
  <si>
    <t>34833741B</t>
  </si>
  <si>
    <t>Francisco León Izquierdo</t>
  </si>
  <si>
    <t>LISTADO DE CONTRATOS SUJETOS AL TRLCSP O A LA LEY 9/2017 FORMALIZADOS POR MURCIA ALTA VELOCIDAD EN EL EJERCICIO 2026</t>
  </si>
  <si>
    <t>Asistencia Técnica de las obras de urbanización de la Fase 0. Tramo 0.1 (lote 1)</t>
  </si>
  <si>
    <t>Asistencia Técnica de las obras de urbanización de la Fase 0. Tramo 0.2 (lote 2)</t>
  </si>
  <si>
    <t>Auditoría de cuentas anuales 2025, 2026 y 2027</t>
  </si>
  <si>
    <t>Adaptación de puesto de trabajo</t>
  </si>
  <si>
    <t>Auditeco, S.L.</t>
  </si>
  <si>
    <t>Kuve Mobiliario, S.L.</t>
  </si>
  <si>
    <t xml:space="preserve">Suministros </t>
  </si>
  <si>
    <t>Trim.</t>
  </si>
  <si>
    <t>1T</t>
  </si>
  <si>
    <t>Proc. Licitación</t>
  </si>
  <si>
    <t>Menos de 250 empleados</t>
  </si>
  <si>
    <t>Facturación inferior a 50 millones de euros</t>
  </si>
  <si>
    <t>B80595283</t>
  </si>
  <si>
    <t>Desarrollo aplicación web gestión documental y visor 3d Plaza Central</t>
  </si>
  <si>
    <t>18/05/2026</t>
  </si>
  <si>
    <t>202603</t>
  </si>
  <si>
    <t>2T</t>
  </si>
  <si>
    <t>202604</t>
  </si>
  <si>
    <t>B86260247</t>
  </si>
  <si>
    <t>Grupo Adaptalia Legal Formativo, S.L</t>
  </si>
  <si>
    <t>Total</t>
  </si>
  <si>
    <t>Nº Contratos</t>
  </si>
  <si>
    <t>Nº Contratos según Procedimiento de Licitación</t>
  </si>
  <si>
    <t>TOTAL</t>
  </si>
  <si>
    <t>Contratos adjudicados a PYMES</t>
  </si>
  <si>
    <t>202421-L1</t>
  </si>
  <si>
    <t>202421-L2</t>
  </si>
  <si>
    <t>Gestión del Canal de denuncias</t>
  </si>
  <si>
    <t>Urbanización y tratamiento de superficie - Fase 0. Tramo 0.1 (lote 1)</t>
  </si>
  <si>
    <t>Urbanización y tratamiento de superficie - Fase 0. Tramo 0.2 (lote 2)</t>
  </si>
  <si>
    <t xml:space="preserve">Obras </t>
  </si>
  <si>
    <t>Mantenimiento Informático</t>
  </si>
  <si>
    <t>FERROVIAL CONSTRUCCIÓN, S.A.</t>
  </si>
  <si>
    <t>A28019206</t>
  </si>
  <si>
    <t>Topografía túnel</t>
  </si>
  <si>
    <t>Seguro accidentes</t>
  </si>
  <si>
    <t>W-0067389-G</t>
  </si>
  <si>
    <t xml:space="preserve">Chubb European Group SE, Sucursal en España </t>
  </si>
  <si>
    <t>3T</t>
  </si>
  <si>
    <t>202611</t>
  </si>
  <si>
    <t>Mudanzas Castillo, S.L.</t>
  </si>
  <si>
    <t>B-30026306</t>
  </si>
  <si>
    <t>Medios Avanzados de Cálculo y Diseño, S.L.</t>
  </si>
  <si>
    <t>202608</t>
  </si>
  <si>
    <t>Digitaldot Servicios Informáticos, S.L</t>
  </si>
  <si>
    <t>B73821019</t>
  </si>
  <si>
    <t xml:space="preserve"> B73387938</t>
  </si>
  <si>
    <t>Seguro responsabilidad civil</t>
  </si>
  <si>
    <t>Exento</t>
  </si>
  <si>
    <t>Chubb European Group SE, Sucursal en España</t>
  </si>
  <si>
    <t>Asistencia jurídica a Convenios administrativos</t>
  </si>
  <si>
    <t>B-85932358</t>
  </si>
  <si>
    <t>202613</t>
  </si>
  <si>
    <t xml:space="preserve">Servicios de Asesoramiento Contable, Fiscal, Laboral y Mercantil </t>
  </si>
  <si>
    <t>B73504540</t>
  </si>
  <si>
    <t>Vimetop, S.L.P</t>
  </si>
  <si>
    <t>Kalaman Consulting, S.L</t>
  </si>
  <si>
    <t>Cauce Consultores de Negocio, S.L</t>
  </si>
  <si>
    <t>202609</t>
  </si>
  <si>
    <t>Adaptación del portal de transparencia e implantación de requisitos de accesibilidad de la web corporativa</t>
  </si>
  <si>
    <t>ADV Informáticas, S.L</t>
  </si>
  <si>
    <t>B-41975608</t>
  </si>
  <si>
    <t>04/03/2026</t>
  </si>
  <si>
    <t>Resto a No PYMES</t>
  </si>
  <si>
    <t>TOTAL ADJUDICACIÓN</t>
  </si>
  <si>
    <t>Check</t>
  </si>
  <si>
    <t>Contratos adjudicados</t>
  </si>
  <si>
    <t>Almacenamiento de mobiliario</t>
  </si>
  <si>
    <t>% contratación según el Procedimiento</t>
  </si>
  <si>
    <t>Licencias Adobe Acrobat Sign con multifirma digital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</si>
</sst>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"/>
    <numFmt numFmtId="165" formatCode="#,##0.00\ &quot;€&quot;"/>
    <numFmt numFmtId="166" formatCode="_-* #,##0_-;\-* #,##0_-;_-* &quot;-&quot;??_-;_-@_-"/>
    <numFmt numFmtId="167" formatCode="0.0000"/>
    <numFmt numFmtId="168" formatCode="_-* #,##0.00\ _€_-;\-* #,##0.00\ _€_-;_-* &quot;-&quot;??\ _€_-;_-@_-"/>
  </numFmts>
  <fonts count="12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8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sz val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B9B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rgb="FFDDD9C4"/>
      </patternFill>
    </fill>
    <fill>
      <patternFill patternType="solid">
        <fgColor rgb="FFFFDD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0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3" borderId="0" xfId="0" applyFill="1"/>
    <xf numFmtId="165" fontId="0" fillId="0" borderId="0" xfId="0" applyNumberFormat="1"/>
    <xf numFmtId="0" fontId="0" fillId="0" borderId="0" xfId="0" applyAlignment="1">
      <alignment wrapText="1"/>
    </xf>
    <xf numFmtId="0" fontId="2" fillId="0" borderId="0" xfId="0" applyFont="1" applyAlignment="1">
      <alignment horizontal="left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2" fillId="0" borderId="4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65" fontId="0" fillId="0" borderId="11" xfId="0" applyNumberFormat="1" applyBorder="1"/>
    <xf numFmtId="0" fontId="0" fillId="0" borderId="11" xfId="0" applyBorder="1" applyAlignment="1">
      <alignment horizontal="center"/>
    </xf>
    <xf numFmtId="0" fontId="2" fillId="0" borderId="0" xfId="0" applyFont="1" applyAlignment="1">
      <alignment horizontal="center"/>
    </xf>
    <xf numFmtId="165" fontId="0" fillId="0" borderId="10" xfId="0" applyNumberFormat="1" applyBorder="1"/>
    <xf numFmtId="0" fontId="0" fillId="0" borderId="4" xfId="0" applyBorder="1"/>
    <xf numFmtId="0" fontId="2" fillId="0" borderId="10" xfId="0" applyFont="1" applyBorder="1"/>
    <xf numFmtId="165" fontId="0" fillId="0" borderId="4" xfId="0" applyNumberFormat="1" applyBorder="1" applyAlignment="1">
      <alignment horizontal="center"/>
    </xf>
    <xf numFmtId="0" fontId="2" fillId="0" borderId="0" xfId="0" applyFont="1"/>
    <xf numFmtId="2" fontId="0" fillId="0" borderId="0" xfId="2" applyNumberFormat="1" applyFont="1" applyBorder="1" applyAlignment="1">
      <alignment horizontal="center"/>
    </xf>
    <xf numFmtId="1" fontId="0" fillId="0" borderId="0" xfId="2" applyNumberFormat="1" applyFont="1" applyBorder="1"/>
    <xf numFmtId="165" fontId="0" fillId="0" borderId="0" xfId="0" applyNumberForma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165" fontId="6" fillId="3" borderId="1" xfId="0" applyNumberFormat="1" applyFont="1" applyFill="1" applyBorder="1" applyAlignment="1">
      <alignment horizontal="center"/>
    </xf>
    <xf numFmtId="49" fontId="3" fillId="3" borderId="0" xfId="0" applyNumberFormat="1" applyFont="1" applyFill="1" applyAlignment="1">
      <alignment vertical="center"/>
    </xf>
    <xf numFmtId="49" fontId="3" fillId="3" borderId="0" xfId="0" applyNumberFormat="1" applyFont="1" applyFill="1" applyAlignment="1">
      <alignment horizontal="center" vertical="center"/>
    </xf>
    <xf numFmtId="49" fontId="4" fillId="4" borderId="7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>
      <alignment horizontal="center" vertical="center"/>
    </xf>
    <xf numFmtId="49" fontId="5" fillId="4" borderId="4" xfId="0" applyNumberFormat="1" applyFont="1" applyFill="1" applyBorder="1" applyAlignment="1">
      <alignment horizontal="center" vertical="center" wrapText="1"/>
    </xf>
    <xf numFmtId="49" fontId="5" fillId="4" borderId="4" xfId="0" applyNumberFormat="1" applyFont="1" applyFill="1" applyBorder="1" applyAlignment="1">
      <alignment horizontal="center" vertical="justify" wrapText="1"/>
    </xf>
    <xf numFmtId="49" fontId="4" fillId="4" borderId="9" xfId="0" applyNumberFormat="1" applyFont="1" applyFill="1" applyBorder="1" applyAlignment="1">
      <alignment horizontal="center" vertical="center"/>
    </xf>
    <xf numFmtId="49" fontId="4" fillId="4" borderId="4" xfId="0" applyNumberFormat="1" applyFont="1" applyFill="1" applyBorder="1" applyAlignment="1">
      <alignment horizontal="center" vertical="center"/>
    </xf>
    <xf numFmtId="49" fontId="4" fillId="4" borderId="15" xfId="0" applyNumberFormat="1" applyFont="1" applyFill="1" applyBorder="1" applyAlignment="1">
      <alignment horizontal="center" vertical="center"/>
    </xf>
    <xf numFmtId="2" fontId="0" fillId="0" borderId="10" xfId="0" applyNumberFormat="1" applyBorder="1" applyAlignment="1">
      <alignment horizontal="center"/>
    </xf>
    <xf numFmtId="2" fontId="0" fillId="0" borderId="12" xfId="0" applyNumberFormat="1" applyBorder="1"/>
    <xf numFmtId="2" fontId="0" fillId="0" borderId="10" xfId="0" applyNumberFormat="1" applyBorder="1"/>
    <xf numFmtId="14" fontId="1" fillId="5" borderId="7" xfId="0" applyNumberFormat="1" applyFont="1" applyFill="1" applyBorder="1" applyAlignment="1">
      <alignment horizontal="center" vertical="center"/>
    </xf>
    <xf numFmtId="0" fontId="1" fillId="5" borderId="15" xfId="0" applyFont="1" applyFill="1" applyBorder="1" applyAlignment="1">
      <alignment horizontal="left" vertical="center"/>
    </xf>
    <xf numFmtId="49" fontId="8" fillId="4" borderId="4" xfId="0" applyNumberFormat="1" applyFont="1" applyFill="1" applyBorder="1" applyAlignment="1">
      <alignment horizontal="center" vertical="center" wrapText="1"/>
    </xf>
    <xf numFmtId="165" fontId="0" fillId="6" borderId="0" xfId="0" applyNumberFormat="1" applyFill="1"/>
    <xf numFmtId="0" fontId="2" fillId="6" borderId="0" xfId="0" applyFont="1" applyFill="1"/>
    <xf numFmtId="0" fontId="2" fillId="7" borderId="0" xfId="0" applyFont="1" applyFill="1"/>
    <xf numFmtId="0" fontId="0" fillId="7" borderId="0" xfId="0" applyFill="1"/>
    <xf numFmtId="43" fontId="0" fillId="7" borderId="0" xfId="1" applyFont="1" applyFill="1"/>
    <xf numFmtId="49" fontId="8" fillId="4" borderId="14" xfId="0" applyNumberFormat="1" applyFont="1" applyFill="1" applyBorder="1" applyAlignment="1">
      <alignment horizontal="center" vertical="justify" wrapText="1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49" fontId="3" fillId="2" borderId="2" xfId="0" applyNumberFormat="1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vertical="center"/>
    </xf>
    <xf numFmtId="0" fontId="9" fillId="0" borderId="16" xfId="0" applyFont="1" applyBorder="1" applyAlignment="1">
      <alignment horizontal="center" vertical="center"/>
    </xf>
    <xf numFmtId="0" fontId="5" fillId="0" borderId="0" xfId="0" applyFont="1"/>
    <xf numFmtId="9" fontId="0" fillId="0" borderId="4" xfId="2" applyFont="1" applyBorder="1" applyAlignment="1">
      <alignment horizontal="center"/>
    </xf>
    <xf numFmtId="49" fontId="6" fillId="0" borderId="13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vertical="center"/>
    </xf>
    <xf numFmtId="165" fontId="6" fillId="0" borderId="13" xfId="1" applyNumberFormat="1" applyFont="1" applyBorder="1" applyAlignment="1">
      <alignment horizontal="right" vertical="center"/>
    </xf>
    <xf numFmtId="2" fontId="6" fillId="0" borderId="13" xfId="0" applyNumberFormat="1" applyFont="1" applyBorder="1" applyAlignment="1">
      <alignment horizontal="center" vertical="center"/>
    </xf>
    <xf numFmtId="164" fontId="6" fillId="0" borderId="13" xfId="0" applyNumberFormat="1" applyFont="1" applyBorder="1" applyAlignment="1">
      <alignment horizontal="center" vertical="center"/>
    </xf>
    <xf numFmtId="49" fontId="6" fillId="0" borderId="13" xfId="0" applyNumberFormat="1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165" fontId="6" fillId="0" borderId="1" xfId="1" applyNumberFormat="1" applyFont="1" applyBorder="1" applyAlignment="1">
      <alignment horizontal="right" vertical="center"/>
    </xf>
    <xf numFmtId="2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49" fontId="6" fillId="0" borderId="1" xfId="0" applyNumberFormat="1" applyFont="1" applyBorder="1" applyAlignment="1">
      <alignment vertical="center"/>
    </xf>
    <xf numFmtId="166" fontId="0" fillId="0" borderId="4" xfId="1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7" borderId="0" xfId="0" applyFont="1" applyFill="1" applyAlignment="1">
      <alignment horizontal="center"/>
    </xf>
    <xf numFmtId="0" fontId="1" fillId="0" borderId="0" xfId="0" applyFont="1" applyAlignment="1">
      <alignment horizontal="left"/>
    </xf>
    <xf numFmtId="49" fontId="0" fillId="0" borderId="0" xfId="0" applyNumberFormat="1"/>
    <xf numFmtId="165" fontId="10" fillId="0" borderId="1" xfId="1" applyNumberFormat="1" applyFont="1" applyBorder="1" applyAlignment="1">
      <alignment horizontal="right" vertical="center"/>
    </xf>
    <xf numFmtId="14" fontId="6" fillId="0" borderId="13" xfId="0" applyNumberFormat="1" applyFont="1" applyBorder="1" applyAlignment="1">
      <alignment horizontal="center" vertical="center"/>
    </xf>
    <xf numFmtId="10" fontId="0" fillId="0" borderId="10" xfId="2" applyNumberFormat="1" applyFont="1" applyBorder="1" applyAlignment="1">
      <alignment horizontal="center"/>
    </xf>
    <xf numFmtId="10" fontId="0" fillId="0" borderId="10" xfId="2" applyNumberFormat="1" applyFont="1" applyBorder="1"/>
    <xf numFmtId="10" fontId="0" fillId="0" borderId="11" xfId="2" applyNumberFormat="1" applyFont="1" applyBorder="1" applyAlignment="1">
      <alignment horizontal="center"/>
    </xf>
    <xf numFmtId="167" fontId="0" fillId="0" borderId="12" xfId="0" applyNumberFormat="1" applyBorder="1" applyAlignment="1">
      <alignment horizontal="center"/>
    </xf>
    <xf numFmtId="167" fontId="0" fillId="0" borderId="11" xfId="0" applyNumberFormat="1" applyBorder="1" applyAlignment="1">
      <alignment horizontal="center"/>
    </xf>
    <xf numFmtId="43" fontId="0" fillId="0" borderId="12" xfId="1" applyFont="1" applyBorder="1"/>
    <xf numFmtId="49" fontId="10" fillId="0" borderId="1" xfId="0" applyNumberFormat="1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vertical="center"/>
    </xf>
    <xf numFmtId="2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/>
    </xf>
    <xf numFmtId="49" fontId="10" fillId="0" borderId="13" xfId="0" applyNumberFormat="1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14" fontId="10" fillId="0" borderId="1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165" fontId="0" fillId="0" borderId="11" xfId="1" applyNumberFormat="1" applyFont="1" applyBorder="1"/>
    <xf numFmtId="165" fontId="0" fillId="7" borderId="0" xfId="0" applyNumberFormat="1" applyFill="1"/>
    <xf numFmtId="165" fontId="0" fillId="0" borderId="17" xfId="0" applyNumberFormat="1" applyBorder="1"/>
    <xf numFmtId="0" fontId="0" fillId="6" borderId="0" xfId="0" applyFill="1"/>
    <xf numFmtId="168" fontId="0" fillId="6" borderId="0" xfId="0" applyNumberFormat="1" applyFill="1"/>
    <xf numFmtId="0" fontId="0" fillId="0" borderId="0" xfId="0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6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</dxfs>
  <tableStyles count="0" defaultTableStyle="TableStyleMedium9" defaultPivotStyle="PivotStyleLight16"/>
  <colors>
    <mruColors>
      <color rgb="FFFFB7B7"/>
      <color rgb="FFFF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s-ES" sz="1400" u="none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Nº Contratos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3.0806526326105158E-3"/>
          <c:y val="0.26761368732998431"/>
          <c:w val="0.94382381669112225"/>
          <c:h val="0.70781222189694126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B7B7"/>
            </a:solidFill>
            <a:ln w="9525" cap="flat" cmpd="sng" algn="ctr">
              <a:solidFill>
                <a:schemeClr val="lt1">
                  <a:alpha val="50000"/>
                </a:schemeClr>
              </a:solidFill>
              <a:round/>
            </a:ln>
            <a:effectLst/>
          </c:spPr>
          <c:invertIfNegative val="0"/>
          <c:dLbls>
            <c:delete val="1"/>
          </c:dLbls>
          <c:cat>
            <c:strRef>
              <c:f>Cálculos!$G$5:$G$6</c:f>
              <c:strCache>
                <c:ptCount val="2"/>
                <c:pt idx="0">
                  <c:v>No Pyme</c:v>
                </c:pt>
                <c:pt idx="1">
                  <c:v>Pyme</c:v>
                </c:pt>
              </c:strCache>
            </c:strRef>
          </c:cat>
          <c:val>
            <c:numRef>
              <c:f>Cálculos!$H$5:$H$6</c:f>
              <c:numCache>
                <c:formatCode>General</c:formatCode>
                <c:ptCount val="2"/>
                <c:pt idx="0">
                  <c:v>4</c:v>
                </c:pt>
                <c:pt idx="1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659-4790-8F39-A7BD5EAEE3F0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65"/>
        <c:axId val="1186830175"/>
        <c:axId val="1186835935"/>
      </c:barChart>
      <c:valAx>
        <c:axId val="1186835935"/>
        <c:scaling>
          <c:orientation val="minMax"/>
        </c:scaling>
        <c:delete val="0"/>
        <c:axPos val="l"/>
        <c:majorGridlines>
          <c:spPr>
            <a:ln w="9525" cap="flat" cmpd="sng" algn="ctr">
              <a:gradFill>
                <a:gsLst>
                  <a:gs pos="100000">
                    <a:schemeClr val="dk1">
                      <a:lumMod val="95000"/>
                      <a:lumOff val="5000"/>
                      <a:alpha val="42000"/>
                    </a:schemeClr>
                  </a:gs>
                  <a:gs pos="0">
                    <a:schemeClr val="lt1">
                      <a:lumMod val="75000"/>
                      <a:alpha val="36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86830175"/>
        <c:crosses val="autoZero"/>
        <c:crossBetween val="between"/>
      </c:valAx>
      <c:catAx>
        <c:axId val="11868301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dk1">
                <a:lumMod val="75000"/>
                <a:lumOff val="2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chemeClr val="dk1">
                    <a:lumMod val="75000"/>
                    <a:lumOff val="2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s-ES"/>
          </a:p>
        </c:txPr>
        <c:crossAx val="1186835935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s-ES" sz="1400" u="none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% Volumen Presupuestario Adjudicado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s-E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2.9641370750565069E-2"/>
          <c:y val="0.27936122338333808"/>
          <c:w val="0.94168323392975484"/>
          <c:h val="0.70781222189694126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11E3-4C25-90D1-47020099D506}"/>
              </c:ext>
            </c:extLst>
          </c:dPt>
          <c:dPt>
            <c:idx val="1"/>
            <c:bubble3D val="0"/>
            <c:spPr>
              <a:solidFill>
                <a:srgbClr val="FFB7B7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2-11E3-4C25-90D1-47020099D506}"/>
              </c:ext>
            </c:extLst>
          </c:dPt>
          <c:dLbls>
            <c:dLbl>
              <c:idx val="0"/>
              <c:layout>
                <c:manualLayout>
                  <c:x val="0.15601489875968547"/>
                  <c:y val="3.943280741866310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1E3-4C25-90D1-47020099D506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Cálculos!$I$5:$I$6</c:f>
              <c:strCache>
                <c:ptCount val="2"/>
                <c:pt idx="0">
                  <c:v>No Pyme</c:v>
                </c:pt>
                <c:pt idx="1">
                  <c:v>Pyme</c:v>
                </c:pt>
              </c:strCache>
            </c:strRef>
          </c:cat>
          <c:val>
            <c:numRef>
              <c:f>Cálculos!$J$5:$J$6</c:f>
              <c:numCache>
                <c:formatCode>0.0000</c:formatCode>
                <c:ptCount val="2"/>
                <c:pt idx="0">
                  <c:v>96.721800000000002</c:v>
                </c:pt>
                <c:pt idx="1">
                  <c:v>3.2782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E3-4C25-90D1-47020099D506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4-11E3-4C25-90D1-47020099D50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11E3-4C25-90D1-47020099D506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Cálculos!$I$5:$I$6</c:f>
              <c:strCache>
                <c:ptCount val="2"/>
                <c:pt idx="0">
                  <c:v>No Pyme</c:v>
                </c:pt>
                <c:pt idx="1">
                  <c:v>Pyme</c:v>
                </c:pt>
              </c:strCache>
            </c:strRef>
          </c:cat>
          <c:val>
            <c:numRef>
              <c:f>Cálculos!$K$6:$K$6</c:f>
              <c:numCache>
                <c:formatCode>#,##0.00\ "€"</c:formatCode>
                <c:ptCount val="1"/>
                <c:pt idx="0">
                  <c:v>266856.32000000001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1E3-4C25-90D1-47020099D506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9032523439952274"/>
          <c:y val="0.38587882644517385"/>
          <c:w val="0.19668264424792581"/>
          <c:h val="0.24138522339071605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=SERIES(;Cálculos!$B$5:$B$17;Cálculos!$C$5:$C$17;1)</c:f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sng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view3D>
      <c:rotX val="50"/>
      <c:rotY val="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3.4188043395852144E-2"/>
          <c:y val="0.19620646327354258"/>
          <c:w val="0.50163225548223478"/>
          <c:h val="0.63213189443122653"/>
        </c:manualLayout>
      </c:layout>
      <c:pie3DChart>
        <c:varyColors val="1"/>
        <c:ser>
          <c:idx val="0"/>
          <c:order val="0"/>
          <c:tx>
            <c:strRef>
              <c:f>'CONTRATOS TRLCSP'!$P$4:$P$23</c:f>
              <c:strCache>
                <c:ptCount val="20"/>
                <c:pt idx="0">
                  <c:v>Abierto</c:v>
                </c:pt>
                <c:pt idx="1">
                  <c:v>Abierto</c:v>
                </c:pt>
                <c:pt idx="2">
                  <c:v>Abierto</c:v>
                </c:pt>
                <c:pt idx="3">
                  <c:v>Contrato Menor</c:v>
                </c:pt>
                <c:pt idx="4">
                  <c:v>Contrato Menor</c:v>
                </c:pt>
                <c:pt idx="5">
                  <c:v>Contrato Menor</c:v>
                </c:pt>
                <c:pt idx="6">
                  <c:v>Contrato Menor</c:v>
                </c:pt>
                <c:pt idx="7">
                  <c:v>Abierto</c:v>
                </c:pt>
                <c:pt idx="8">
                  <c:v>Abierto</c:v>
                </c:pt>
                <c:pt idx="9">
                  <c:v>Contrato Menor</c:v>
                </c:pt>
                <c:pt idx="10">
                  <c:v>Contrato Menor</c:v>
                </c:pt>
                <c:pt idx="11">
                  <c:v>Contrato Menor</c:v>
                </c:pt>
                <c:pt idx="12">
                  <c:v>Contrato Menor</c:v>
                </c:pt>
                <c:pt idx="13">
                  <c:v>Contrato Menor</c:v>
                </c:pt>
                <c:pt idx="14">
                  <c:v>Contrato Menor</c:v>
                </c:pt>
                <c:pt idx="15">
                  <c:v>Contrato Menor</c:v>
                </c:pt>
                <c:pt idx="16">
                  <c:v>Contrato Menor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1-31A8-46F6-969B-66D4925068A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3-31A8-46F6-969B-66D4925068A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5-31A8-46F6-969B-66D4925068A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7-31A8-46F6-969B-66D4925068A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9-31A8-46F6-969B-66D4925068A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B-31A8-46F6-969B-66D4925068A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D-31A8-46F6-969B-66D4925068A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0F-31A8-46F6-969B-66D4925068A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1-31A8-46F6-969B-66D4925068A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3-31A8-46F6-969B-66D4925068A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5-31A8-46F6-969B-66D4925068A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7-31A8-46F6-969B-66D4925068A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  <a:sp3d/>
            </c:spPr>
            <c:extLst>
              <c:ext xmlns:c16="http://schemas.microsoft.com/office/drawing/2014/chart" uri="{C3380CC4-5D6E-409C-BE32-E72D297353CC}">
                <c16:uniqueId val="{00000019-31A8-46F6-969B-66D4925068A7}"/>
              </c:ext>
            </c:extLst>
          </c:dPt>
          <c:dLbls>
            <c:numFmt formatCode="0.00%" sourceLinked="0"/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lt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s-ES"/>
              </a:p>
            </c:txPr>
            <c:dLblPos val="ctr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Cálculos!$B$5:$B$17</c:f>
              <c:strCache>
                <c:ptCount val="13"/>
                <c:pt idx="0">
                  <c:v>Abierto criterio precio</c:v>
                </c:pt>
                <c:pt idx="1">
                  <c:v>Restringido criterio precio</c:v>
                </c:pt>
                <c:pt idx="2">
                  <c:v>Procedimiento negociado con publicidad</c:v>
                </c:pt>
                <c:pt idx="3">
                  <c:v>Procedimiento negociado sin publicidad</c:v>
                </c:pt>
                <c:pt idx="4">
                  <c:v>Diálogo competitivo</c:v>
                </c:pt>
                <c:pt idx="5">
                  <c:v>Adjudicación directa</c:v>
                </c:pt>
                <c:pt idx="6">
                  <c:v>Otros</c:v>
                </c:pt>
                <c:pt idx="7">
                  <c:v>Contratación centralizada</c:v>
                </c:pt>
                <c:pt idx="8">
                  <c:v>Abierto </c:v>
                </c:pt>
                <c:pt idx="9">
                  <c:v>Concurso de proyectos</c:v>
                </c:pt>
                <c:pt idx="10">
                  <c:v>Procedimiento de asociación para la innovación</c:v>
                </c:pt>
                <c:pt idx="11">
                  <c:v>Sistema dinámico de adquisición</c:v>
                </c:pt>
                <c:pt idx="12">
                  <c:v>Contrato Menor</c:v>
                </c:pt>
              </c:strCache>
            </c:strRef>
          </c:cat>
          <c:val>
            <c:numRef>
              <c:f>Cálculos!$D$5:$D$17</c:f>
              <c:numCache>
                <c:formatCode>0.00</c:formatCode>
                <c:ptCount val="13"/>
                <c:pt idx="8" formatCode="0.00%">
                  <c:v>0.99180000000000001</c:v>
                </c:pt>
                <c:pt idx="9" formatCode="0.00%">
                  <c:v>0</c:v>
                </c:pt>
                <c:pt idx="12" formatCode="0.00%">
                  <c:v>8.2000000000000007E-3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5A5-499D-B3C3-2BA86E251F14}"/>
            </c:ext>
          </c:extLst>
        </c:ser>
        <c:dLbls>
          <c:dLblPos val="ctr"/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2076197098129839"/>
          <c:y val="6.8461729886930056E-2"/>
          <c:w val="0.46326968259707857"/>
          <c:h val="0.90777069882353678"/>
        </c:manualLayout>
      </c:layout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rtl="0">
            <a:defRPr sz="11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s-E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Cálculos!$C$4</c:f>
              <c:strCache>
                <c:ptCount val="1"/>
                <c:pt idx="0">
                  <c:v>Nº Contratos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FFB7B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F856-4134-BD43-EE002F422CB3}"/>
              </c:ext>
            </c:extLst>
          </c:dPt>
          <c:dPt>
            <c:idx val="12"/>
            <c:invertIfNegative val="0"/>
            <c:bubble3D val="0"/>
            <c:spPr>
              <a:solidFill>
                <a:srgbClr val="FFB7B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856-4134-BD43-EE002F422CB3}"/>
              </c:ext>
            </c:extLst>
          </c:dPt>
          <c:dPt>
            <c:idx val="13"/>
            <c:invertIfNegative val="0"/>
            <c:bubble3D val="0"/>
            <c:spPr>
              <a:solidFill>
                <a:srgbClr val="FFB7B7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F856-4134-BD43-EE002F422CB3}"/>
              </c:ext>
            </c:extLst>
          </c:dPt>
          <c:cat>
            <c:strRef>
              <c:f>Cálculos!$B$5:$B$18</c:f>
              <c:strCache>
                <c:ptCount val="14"/>
                <c:pt idx="0">
                  <c:v>Abierto criterio precio</c:v>
                </c:pt>
                <c:pt idx="1">
                  <c:v>Restringido criterio precio</c:v>
                </c:pt>
                <c:pt idx="2">
                  <c:v>Procedimiento negociado con publicidad</c:v>
                </c:pt>
                <c:pt idx="3">
                  <c:v>Procedimiento negociado sin publicidad</c:v>
                </c:pt>
                <c:pt idx="4">
                  <c:v>Diálogo competitivo</c:v>
                </c:pt>
                <c:pt idx="5">
                  <c:v>Adjudicación directa</c:v>
                </c:pt>
                <c:pt idx="6">
                  <c:v>Otros</c:v>
                </c:pt>
                <c:pt idx="7">
                  <c:v>Contratación centralizada</c:v>
                </c:pt>
                <c:pt idx="8">
                  <c:v>Abierto </c:v>
                </c:pt>
                <c:pt idx="9">
                  <c:v>Concurso de proyectos</c:v>
                </c:pt>
                <c:pt idx="10">
                  <c:v>Procedimiento de asociación para la innovación</c:v>
                </c:pt>
                <c:pt idx="11">
                  <c:v>Sistema dinámico de adquisición</c:v>
                </c:pt>
                <c:pt idx="12">
                  <c:v>Contrato Menor</c:v>
                </c:pt>
                <c:pt idx="13">
                  <c:v>Total</c:v>
                </c:pt>
              </c:strCache>
            </c:strRef>
          </c:cat>
          <c:val>
            <c:numRef>
              <c:f>Cálculos!$C$5:$C$18</c:f>
              <c:numCache>
                <c:formatCode>General</c:formatCode>
                <c:ptCount val="1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5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12</c:v>
                </c:pt>
                <c:pt idx="13" formatCode="_-* #,##0_-;\-* #,##0_-;_-* &quot;-&quot;??_-;_-@_-">
                  <c:v>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56-4134-BD43-EE002F422C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74403455"/>
        <c:axId val="674404415"/>
      </c:barChart>
      <c:catAx>
        <c:axId val="674403455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74404415"/>
        <c:crosses val="autoZero"/>
        <c:auto val="1"/>
        <c:lblAlgn val="ctr"/>
        <c:lblOffset val="100"/>
        <c:noMultiLvlLbl val="0"/>
      </c:catAx>
      <c:valAx>
        <c:axId val="67440441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67440345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s-ES" b="1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PYMES según Procedimiento de Adjudicación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Cálculos!$H$8</c:f>
              <c:strCache>
                <c:ptCount val="1"/>
                <c:pt idx="0">
                  <c:v>Importe</c:v>
                </c:pt>
              </c:strCache>
            </c:strRef>
          </c:tx>
          <c:spPr>
            <a:solidFill>
              <a:srgbClr val="FFB7B7"/>
            </a:solidFill>
            <a:ln>
              <a:noFill/>
            </a:ln>
            <a:effectLst/>
          </c:spPr>
          <c:invertIfNegative val="0"/>
          <c:cat>
            <c:strRef>
              <c:f>Cálculos!$G$9:$G$11</c:f>
              <c:strCache>
                <c:ptCount val="3"/>
                <c:pt idx="0">
                  <c:v>Abierto </c:v>
                </c:pt>
                <c:pt idx="1">
                  <c:v>Contrato Menor</c:v>
                </c:pt>
                <c:pt idx="2">
                  <c:v>TOTAL</c:v>
                </c:pt>
              </c:strCache>
            </c:strRef>
          </c:cat>
          <c:val>
            <c:numRef>
              <c:f>Cálculos!$H$9:$H$11</c:f>
              <c:numCache>
                <c:formatCode>#,##0.00\ "€"</c:formatCode>
                <c:ptCount val="3"/>
                <c:pt idx="0">
                  <c:v>201267.32</c:v>
                </c:pt>
                <c:pt idx="1">
                  <c:v>66627.360000000001</c:v>
                </c:pt>
                <c:pt idx="2">
                  <c:v>266856.32000000001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91-4C09-9B89-F6CDEDD34F0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1980768"/>
        <c:axId val="1127520144"/>
      </c:barChart>
      <c:catAx>
        <c:axId val="1131980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s-ES"/>
          </a:p>
        </c:txPr>
        <c:crossAx val="1127520144"/>
        <c:crosses val="autoZero"/>
        <c:auto val="1"/>
        <c:lblAlgn val="ctr"/>
        <c:lblOffset val="100"/>
        <c:noMultiLvlLbl val="0"/>
      </c:catAx>
      <c:valAx>
        <c:axId val="1127520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31980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r>
              <a:rPr lang="en-US" b="1"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rPr>
              <a:t>PYMES según Tipo de Contrato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Cálculos!$H$13</c:f>
              <c:strCache>
                <c:ptCount val="1"/>
                <c:pt idx="0">
                  <c:v>Importe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Cálculos!$G$14:$G$16</c:f>
              <c:strCache>
                <c:ptCount val="3"/>
                <c:pt idx="0">
                  <c:v>Servicios</c:v>
                </c:pt>
                <c:pt idx="1">
                  <c:v>Suministros </c:v>
                </c:pt>
                <c:pt idx="2">
                  <c:v>TOTAL</c:v>
                </c:pt>
              </c:strCache>
            </c:strRef>
          </c:cat>
          <c:val>
            <c:numRef>
              <c:f>Cálculos!$H$14:$H$16</c:f>
              <c:numCache>
                <c:formatCode>#,##0.00\ "€"</c:formatCode>
                <c:ptCount val="3"/>
                <c:pt idx="0">
                  <c:v>266958.68</c:v>
                </c:pt>
                <c:pt idx="1">
                  <c:v>936</c:v>
                </c:pt>
                <c:pt idx="2">
                  <c:v>266856.32000000001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B0-4424-A868-C932F843E0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1979840"/>
        <c:axId val="1127561904"/>
      </c:barChart>
      <c:catAx>
        <c:axId val="1131979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s-ES"/>
          </a:p>
        </c:txPr>
        <c:crossAx val="1127561904"/>
        <c:crosses val="autoZero"/>
        <c:auto val="1"/>
        <c:lblAlgn val="ctr"/>
        <c:lblOffset val="100"/>
        <c:noMultiLvlLbl val="0"/>
      </c:catAx>
      <c:valAx>
        <c:axId val="112756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31979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PYMES según Tipo de Contrato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Cálculos!$H$13</c:f>
              <c:strCache>
                <c:ptCount val="1"/>
                <c:pt idx="0">
                  <c:v>Importe</c:v>
                </c:pt>
              </c:strCache>
            </c:strRef>
          </c:tx>
          <c:spPr>
            <a:solidFill>
              <a:schemeClr val="bg1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strRef>
              <c:f>Cálculos!$G$14:$G$16</c:f>
              <c:strCache>
                <c:ptCount val="3"/>
                <c:pt idx="0">
                  <c:v>Servicios</c:v>
                </c:pt>
                <c:pt idx="1">
                  <c:v>Suministros </c:v>
                </c:pt>
                <c:pt idx="2">
                  <c:v>TOTAL</c:v>
                </c:pt>
              </c:strCache>
            </c:strRef>
          </c:cat>
          <c:val>
            <c:numRef>
              <c:f>Cálculos!$H$14:$H$16</c:f>
              <c:numCache>
                <c:formatCode>#,##0.00\ "€"</c:formatCode>
                <c:ptCount val="3"/>
                <c:pt idx="0">
                  <c:v>266958.68</c:v>
                </c:pt>
                <c:pt idx="1">
                  <c:v>936</c:v>
                </c:pt>
                <c:pt idx="2">
                  <c:v>266856.32000000001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51A-4332-B103-18F9B4FF1E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1979840"/>
        <c:axId val="1127561904"/>
      </c:barChart>
      <c:catAx>
        <c:axId val="1131979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27561904"/>
        <c:crosses val="autoZero"/>
        <c:auto val="1"/>
        <c:lblAlgn val="ctr"/>
        <c:lblOffset val="100"/>
        <c:noMultiLvlLbl val="0"/>
      </c:catAx>
      <c:valAx>
        <c:axId val="11275619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319798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PYMES según Procedimiento de Adjudicación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Cálculos!$H$8</c:f>
              <c:strCache>
                <c:ptCount val="1"/>
                <c:pt idx="0">
                  <c:v>Importe</c:v>
                </c:pt>
              </c:strCache>
            </c:strRef>
          </c:tx>
          <c:spPr>
            <a:solidFill>
              <a:srgbClr val="FFB7B7"/>
            </a:solidFill>
            <a:ln>
              <a:noFill/>
            </a:ln>
            <a:effectLst/>
          </c:spPr>
          <c:invertIfNegative val="0"/>
          <c:cat>
            <c:strRef>
              <c:f>Cálculos!$G$9:$G$11</c:f>
              <c:strCache>
                <c:ptCount val="3"/>
                <c:pt idx="0">
                  <c:v>Abierto </c:v>
                </c:pt>
                <c:pt idx="1">
                  <c:v>Contrato Menor</c:v>
                </c:pt>
                <c:pt idx="2">
                  <c:v>TOTAL</c:v>
                </c:pt>
              </c:strCache>
            </c:strRef>
          </c:cat>
          <c:val>
            <c:numRef>
              <c:f>Cálculos!$H$9:$H$11</c:f>
              <c:numCache>
                <c:formatCode>#,##0.00\ "€"</c:formatCode>
                <c:ptCount val="3"/>
                <c:pt idx="0">
                  <c:v>201267.32</c:v>
                </c:pt>
                <c:pt idx="1">
                  <c:v>66627.360000000001</c:v>
                </c:pt>
                <c:pt idx="2">
                  <c:v>266856.32000000001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0F-4BB4-9C57-68BBC298DC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131980768"/>
        <c:axId val="1127520144"/>
      </c:barChart>
      <c:catAx>
        <c:axId val="11319807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27520144"/>
        <c:crosses val="autoZero"/>
        <c:auto val="1"/>
        <c:lblAlgn val="ctr"/>
        <c:lblOffset val="100"/>
        <c:noMultiLvlLbl val="0"/>
      </c:catAx>
      <c:valAx>
        <c:axId val="1127520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\ &quot;€&quot;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319807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8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solidFill>
        <a:schemeClr val="dk1">
          <a:lumMod val="65000"/>
          <a:lumOff val="35000"/>
          <a:alpha val="75000"/>
        </a:schemeClr>
      </a:solidFill>
    </cs:spPr>
    <cs:defRPr sz="9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  <a:ln w="9525" cap="flat" cmpd="sng" algn="ctr">
        <a:solidFill>
          <a:schemeClr val="lt1">
            <a:alpha val="50000"/>
          </a:schemeClr>
        </a:solidFill>
        <a:round/>
      </a:ln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64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396281</xdr:colOff>
      <xdr:row>50</xdr:row>
      <xdr:rowOff>4131</xdr:rowOff>
    </xdr:from>
    <xdr:to>
      <xdr:col>18</xdr:col>
      <xdr:colOff>471055</xdr:colOff>
      <xdr:row>71</xdr:row>
      <xdr:rowOff>166253</xdr:rowOff>
    </xdr:to>
    <xdr:graphicFrame macro="">
      <xdr:nvGraphicFramePr>
        <xdr:cNvPr id="8" name="Gráfico 7">
          <a:extLst>
            <a:ext uri="{FF2B5EF4-FFF2-40B4-BE49-F238E27FC236}">
              <a16:creationId xmlns:a16="http://schemas.microsoft.com/office/drawing/2014/main" id="{20650C7A-6DA8-0277-2F7A-CF4DD424DFD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106215</xdr:colOff>
      <xdr:row>28</xdr:row>
      <xdr:rowOff>76055</xdr:rowOff>
    </xdr:from>
    <xdr:to>
      <xdr:col>18</xdr:col>
      <xdr:colOff>1052944</xdr:colOff>
      <xdr:row>45</xdr:row>
      <xdr:rowOff>0</xdr:rowOff>
    </xdr:to>
    <xdr:graphicFrame macro="">
      <xdr:nvGraphicFramePr>
        <xdr:cNvPr id="9" name="Gráfico 8">
          <a:extLst>
            <a:ext uri="{FF2B5EF4-FFF2-40B4-BE49-F238E27FC236}">
              <a16:creationId xmlns:a16="http://schemas.microsoft.com/office/drawing/2014/main" id="{26E0344C-B25D-5B8B-75F4-589CDC6A8DA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186458</xdr:colOff>
      <xdr:row>29</xdr:row>
      <xdr:rowOff>91930</xdr:rowOff>
    </xdr:from>
    <xdr:to>
      <xdr:col>5</xdr:col>
      <xdr:colOff>4045527</xdr:colOff>
      <xdr:row>52</xdr:row>
      <xdr:rowOff>124691</xdr:rowOff>
    </xdr:to>
    <xdr:graphicFrame macro="">
      <xdr:nvGraphicFramePr>
        <xdr:cNvPr id="10" name="Gráfico 9">
          <a:extLst>
            <a:ext uri="{FF2B5EF4-FFF2-40B4-BE49-F238E27FC236}">
              <a16:creationId xmlns:a16="http://schemas.microsoft.com/office/drawing/2014/main" id="{D279BBBB-B234-D6C4-DBD6-A94683676D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0</xdr:colOff>
      <xdr:row>55</xdr:row>
      <xdr:rowOff>83127</xdr:rowOff>
    </xdr:from>
    <xdr:to>
      <xdr:col>5</xdr:col>
      <xdr:colOff>3948545</xdr:colOff>
      <xdr:row>76</xdr:row>
      <xdr:rowOff>69273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97FD4F43-0C8D-4CF5-A6E4-1618F37BAE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6</xdr:col>
      <xdr:colOff>443345</xdr:colOff>
      <xdr:row>29</xdr:row>
      <xdr:rowOff>69273</xdr:rowOff>
    </xdr:from>
    <xdr:to>
      <xdr:col>12</xdr:col>
      <xdr:colOff>41563</xdr:colOff>
      <xdr:row>44</xdr:row>
      <xdr:rowOff>110836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572761F-6ED4-40D2-8E5C-7F9C515FCB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415633</xdr:colOff>
      <xdr:row>47</xdr:row>
      <xdr:rowOff>110836</xdr:rowOff>
    </xdr:from>
    <xdr:to>
      <xdr:col>12</xdr:col>
      <xdr:colOff>14940</xdr:colOff>
      <xdr:row>65</xdr:row>
      <xdr:rowOff>22365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0CDA234C-B7C3-438A-A23F-E1E90C1A45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463730</xdr:colOff>
      <xdr:row>23</xdr:row>
      <xdr:rowOff>117022</xdr:rowOff>
    </xdr:from>
    <xdr:to>
      <xdr:col>11</xdr:col>
      <xdr:colOff>1444534</xdr:colOff>
      <xdr:row>38</xdr:row>
      <xdr:rowOff>134439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1EB40B6-452C-8F0C-23F3-A961ACE8613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511629</xdr:colOff>
      <xdr:row>6</xdr:row>
      <xdr:rowOff>163286</xdr:rowOff>
    </xdr:from>
    <xdr:to>
      <xdr:col>11</xdr:col>
      <xdr:colOff>1491344</xdr:colOff>
      <xdr:row>21</xdr:row>
      <xdr:rowOff>65315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67B502B-68DB-4F15-A727-475C68741E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72"/>
  <sheetViews>
    <sheetView tabSelected="1" zoomScale="55" zoomScaleNormal="55" zoomScaleSheetLayoutView="85" workbookViewId="0">
      <pane ySplit="3" topLeftCell="A4" activePane="bottomLeft" state="frozen"/>
      <selection activeCell="F1" sqref="F1"/>
      <selection pane="bottomLeft" activeCell="F9" sqref="F9"/>
    </sheetView>
  </sheetViews>
  <sheetFormatPr baseColWidth="10" defaultRowHeight="14.4" x14ac:dyDescent="0.3"/>
  <cols>
    <col min="1" max="2" width="5" customWidth="1"/>
    <col min="3" max="3" width="9.6640625" style="2" bestFit="1" customWidth="1"/>
    <col min="4" max="4" width="16.77734375" customWidth="1"/>
    <col min="5" max="5" width="16" customWidth="1"/>
    <col min="6" max="6" width="71.21875" bestFit="1" customWidth="1"/>
    <col min="7" max="7" width="12.77734375" customWidth="1"/>
    <col min="8" max="8" width="14.21875" bestFit="1" customWidth="1"/>
    <col min="9" max="9" width="13.5546875" customWidth="1"/>
    <col min="10" max="10" width="14.77734375" customWidth="1"/>
    <col min="11" max="11" width="10.77734375" customWidth="1"/>
    <col min="12" max="12" width="13.33203125" customWidth="1"/>
    <col min="13" max="13" width="14.44140625" customWidth="1"/>
    <col min="14" max="14" width="15.77734375" customWidth="1"/>
    <col min="15" max="15" width="14.6640625" customWidth="1"/>
    <col min="16" max="16" width="18.88671875" customWidth="1"/>
    <col min="17" max="17" width="6.88671875" customWidth="1"/>
    <col min="18" max="18" width="15.44140625" customWidth="1"/>
    <col min="19" max="19" width="36.77734375" bestFit="1" customWidth="1"/>
    <col min="20" max="20" width="9" customWidth="1"/>
    <col min="21" max="34" width="25" customWidth="1"/>
  </cols>
  <sheetData>
    <row r="1" spans="1:20" ht="27.75" customHeight="1" thickBot="1" x14ac:dyDescent="0.35">
      <c r="A1" s="54" t="s">
        <v>64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43">
        <v>46295</v>
      </c>
      <c r="S1" s="44" t="s">
        <v>35</v>
      </c>
    </row>
    <row r="2" spans="1:20" ht="11.25" customHeight="1" thickBot="1" x14ac:dyDescent="0.35">
      <c r="A2" s="31"/>
      <c r="B2" s="31"/>
      <c r="C2" s="32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</row>
    <row r="3" spans="1:20" s="1" customFormat="1" ht="39" customHeight="1" thickBot="1" x14ac:dyDescent="0.35">
      <c r="A3" s="33" t="s">
        <v>7</v>
      </c>
      <c r="B3" s="33" t="s">
        <v>72</v>
      </c>
      <c r="C3" s="35" t="s">
        <v>43</v>
      </c>
      <c r="D3" s="45" t="s">
        <v>32</v>
      </c>
      <c r="E3" s="45" t="s">
        <v>8</v>
      </c>
      <c r="F3" s="34" t="s">
        <v>0</v>
      </c>
      <c r="G3" s="35" t="s">
        <v>36</v>
      </c>
      <c r="H3" s="45" t="s">
        <v>1</v>
      </c>
      <c r="I3" s="51" t="s">
        <v>44</v>
      </c>
      <c r="J3" s="36" t="s">
        <v>37</v>
      </c>
      <c r="K3" s="35" t="s">
        <v>12</v>
      </c>
      <c r="L3" s="37" t="s">
        <v>11</v>
      </c>
      <c r="M3" s="34" t="s">
        <v>9</v>
      </c>
      <c r="N3" s="35" t="s">
        <v>10</v>
      </c>
      <c r="O3" s="35" t="s">
        <v>40</v>
      </c>
      <c r="P3" s="38" t="s">
        <v>74</v>
      </c>
      <c r="Q3" s="39" t="s">
        <v>15</v>
      </c>
      <c r="R3" s="38" t="s">
        <v>38</v>
      </c>
      <c r="S3" s="38" t="s">
        <v>39</v>
      </c>
      <c r="T3" s="39" t="s">
        <v>45</v>
      </c>
    </row>
    <row r="4" spans="1:20" s="66" customFormat="1" ht="13.8" x14ac:dyDescent="0.3">
      <c r="A4" s="95">
        <v>1</v>
      </c>
      <c r="B4" s="95" t="s">
        <v>73</v>
      </c>
      <c r="C4" s="56">
        <v>202505</v>
      </c>
      <c r="D4" s="59" t="s">
        <v>50</v>
      </c>
      <c r="E4" s="60" t="s">
        <v>51</v>
      </c>
      <c r="F4" s="61" t="s">
        <v>65</v>
      </c>
      <c r="G4" s="62">
        <v>150191.98000000001</v>
      </c>
      <c r="H4" s="62">
        <v>31540.32</v>
      </c>
      <c r="I4" s="62">
        <v>181732.3</v>
      </c>
      <c r="J4" s="62">
        <v>86780.93</v>
      </c>
      <c r="K4" s="63">
        <v>15</v>
      </c>
      <c r="L4" s="64">
        <v>8</v>
      </c>
      <c r="M4" s="59" t="s">
        <v>2</v>
      </c>
      <c r="N4" s="59" t="s">
        <v>3</v>
      </c>
      <c r="O4" s="59" t="s">
        <v>4</v>
      </c>
      <c r="P4" s="59" t="s">
        <v>52</v>
      </c>
      <c r="Q4" s="59" t="s">
        <v>17</v>
      </c>
      <c r="R4" s="52" t="s">
        <v>46</v>
      </c>
      <c r="S4" s="65" t="s">
        <v>49</v>
      </c>
      <c r="T4" s="60" t="s">
        <v>17</v>
      </c>
    </row>
    <row r="5" spans="1:20" s="66" customFormat="1" ht="13.8" x14ac:dyDescent="0.3">
      <c r="A5" s="96">
        <v>2</v>
      </c>
      <c r="B5" s="96" t="s">
        <v>73</v>
      </c>
      <c r="C5" s="60">
        <v>202505</v>
      </c>
      <c r="D5" s="59" t="s">
        <v>50</v>
      </c>
      <c r="E5" s="60" t="s">
        <v>51</v>
      </c>
      <c r="F5" s="66" t="s">
        <v>66</v>
      </c>
      <c r="G5" s="67">
        <v>140423.25</v>
      </c>
      <c r="H5" s="62">
        <v>29488.880000000001</v>
      </c>
      <c r="I5" s="67">
        <v>169912.13</v>
      </c>
      <c r="J5" s="67">
        <v>82772.7</v>
      </c>
      <c r="K5" s="68">
        <v>15</v>
      </c>
      <c r="L5" s="69">
        <v>8</v>
      </c>
      <c r="M5" s="59" t="s">
        <v>2</v>
      </c>
      <c r="N5" s="59" t="s">
        <v>3</v>
      </c>
      <c r="O5" s="59" t="s">
        <v>4</v>
      </c>
      <c r="P5" s="59" t="s">
        <v>52</v>
      </c>
      <c r="Q5" s="59" t="s">
        <v>17</v>
      </c>
      <c r="R5" s="60" t="s">
        <v>47</v>
      </c>
      <c r="S5" s="70" t="s">
        <v>48</v>
      </c>
      <c r="T5" s="60" t="s">
        <v>17</v>
      </c>
    </row>
    <row r="6" spans="1:20" s="66" customFormat="1" ht="13.8" x14ac:dyDescent="0.3">
      <c r="A6" s="96">
        <v>3</v>
      </c>
      <c r="B6" s="96" t="s">
        <v>73</v>
      </c>
      <c r="C6" s="60" t="s">
        <v>53</v>
      </c>
      <c r="D6" s="59" t="s">
        <v>55</v>
      </c>
      <c r="E6" s="60" t="s">
        <v>56</v>
      </c>
      <c r="F6" s="71" t="s">
        <v>67</v>
      </c>
      <c r="G6" s="67">
        <v>48790.29</v>
      </c>
      <c r="H6" s="62">
        <v>10245.959999999999</v>
      </c>
      <c r="I6" s="67">
        <v>59036.25</v>
      </c>
      <c r="J6" s="67">
        <v>31713.69</v>
      </c>
      <c r="K6" s="68">
        <v>36</v>
      </c>
      <c r="L6" s="69">
        <v>4</v>
      </c>
      <c r="M6" s="59" t="s">
        <v>2</v>
      </c>
      <c r="N6" s="59" t="s">
        <v>3</v>
      </c>
      <c r="O6" s="59" t="s">
        <v>4</v>
      </c>
      <c r="P6" s="59" t="s">
        <v>52</v>
      </c>
      <c r="Q6" s="59" t="s">
        <v>17</v>
      </c>
      <c r="R6" s="60" t="s">
        <v>54</v>
      </c>
      <c r="S6" s="70" t="s">
        <v>69</v>
      </c>
      <c r="T6" s="60" t="s">
        <v>33</v>
      </c>
    </row>
    <row r="7" spans="1:20" s="66" customFormat="1" ht="13.8" x14ac:dyDescent="0.3">
      <c r="A7" s="96">
        <v>4</v>
      </c>
      <c r="B7" s="96" t="s">
        <v>73</v>
      </c>
      <c r="C7" s="60" t="s">
        <v>57</v>
      </c>
      <c r="D7" s="59" t="s">
        <v>59</v>
      </c>
      <c r="E7" s="59" t="s">
        <v>59</v>
      </c>
      <c r="F7" s="71" t="s">
        <v>68</v>
      </c>
      <c r="G7" s="67">
        <v>1160</v>
      </c>
      <c r="H7" s="62">
        <v>243.6</v>
      </c>
      <c r="I7" s="67">
        <v>1403.6</v>
      </c>
      <c r="J7" s="67">
        <v>936</v>
      </c>
      <c r="K7" s="68">
        <v>1</v>
      </c>
      <c r="L7" s="69">
        <v>1</v>
      </c>
      <c r="M7" s="59" t="s">
        <v>71</v>
      </c>
      <c r="N7" s="59" t="s">
        <v>3</v>
      </c>
      <c r="O7" s="59" t="s">
        <v>4</v>
      </c>
      <c r="P7" s="59" t="s">
        <v>5</v>
      </c>
      <c r="Q7" s="59" t="s">
        <v>17</v>
      </c>
      <c r="R7" s="60" t="s">
        <v>61</v>
      </c>
      <c r="S7" s="70" t="s">
        <v>70</v>
      </c>
      <c r="T7" s="60" t="s">
        <v>33</v>
      </c>
    </row>
    <row r="8" spans="1:20" s="66" customFormat="1" ht="13.8" x14ac:dyDescent="0.3">
      <c r="A8" s="96">
        <v>5</v>
      </c>
      <c r="B8" s="96" t="s">
        <v>73</v>
      </c>
      <c r="C8" s="60" t="s">
        <v>58</v>
      </c>
      <c r="D8" s="59" t="s">
        <v>60</v>
      </c>
      <c r="E8" s="59" t="s">
        <v>127</v>
      </c>
      <c r="F8" s="53" t="s">
        <v>96</v>
      </c>
      <c r="G8" s="67">
        <v>4067</v>
      </c>
      <c r="H8" s="62">
        <v>854.07</v>
      </c>
      <c r="I8" s="67">
        <v>4921.07</v>
      </c>
      <c r="J8" s="67">
        <v>2695</v>
      </c>
      <c r="K8" s="68">
        <v>12</v>
      </c>
      <c r="L8" s="69">
        <v>3</v>
      </c>
      <c r="M8" s="59" t="s">
        <v>2</v>
      </c>
      <c r="N8" s="59" t="s">
        <v>3</v>
      </c>
      <c r="O8" s="59" t="s">
        <v>4</v>
      </c>
      <c r="P8" s="59" t="s">
        <v>5</v>
      </c>
      <c r="Q8" s="59" t="s">
        <v>17</v>
      </c>
      <c r="R8" s="60" t="s">
        <v>62</v>
      </c>
      <c r="S8" s="53" t="s">
        <v>63</v>
      </c>
      <c r="T8" s="60" t="s">
        <v>33</v>
      </c>
    </row>
    <row r="9" spans="1:20" s="66" customFormat="1" ht="13.8" x14ac:dyDescent="0.3">
      <c r="A9" s="96">
        <v>6</v>
      </c>
      <c r="B9" s="96" t="s">
        <v>81</v>
      </c>
      <c r="C9" s="60" t="s">
        <v>80</v>
      </c>
      <c r="D9" s="59" t="s">
        <v>79</v>
      </c>
      <c r="E9" s="60" t="s">
        <v>79</v>
      </c>
      <c r="F9" s="71" t="s">
        <v>78</v>
      </c>
      <c r="G9" s="67">
        <v>14900</v>
      </c>
      <c r="H9" s="67">
        <v>3219</v>
      </c>
      <c r="I9" s="67">
        <v>17496.599999999999</v>
      </c>
      <c r="J9" s="67">
        <v>14460</v>
      </c>
      <c r="K9" s="68">
        <v>12</v>
      </c>
      <c r="L9" s="69">
        <v>1</v>
      </c>
      <c r="M9" s="59" t="s">
        <v>2</v>
      </c>
      <c r="N9" s="59" t="s">
        <v>3</v>
      </c>
      <c r="O9" s="59" t="s">
        <v>4</v>
      </c>
      <c r="P9" s="59" t="s">
        <v>5</v>
      </c>
      <c r="Q9" s="59" t="s">
        <v>17</v>
      </c>
      <c r="R9" s="60" t="s">
        <v>77</v>
      </c>
      <c r="S9" s="70" t="s">
        <v>107</v>
      </c>
      <c r="T9" s="60" t="s">
        <v>33</v>
      </c>
    </row>
    <row r="10" spans="1:20" s="66" customFormat="1" ht="13.8" x14ac:dyDescent="0.3">
      <c r="A10" s="96">
        <v>7</v>
      </c>
      <c r="B10" s="96" t="s">
        <v>81</v>
      </c>
      <c r="C10" s="60" t="s">
        <v>82</v>
      </c>
      <c r="D10" s="59" t="s">
        <v>79</v>
      </c>
      <c r="E10" s="60" t="s">
        <v>79</v>
      </c>
      <c r="F10" s="71" t="s">
        <v>92</v>
      </c>
      <c r="G10" s="67">
        <v>750</v>
      </c>
      <c r="H10" s="67">
        <v>157.5</v>
      </c>
      <c r="I10" s="67">
        <v>605</v>
      </c>
      <c r="J10" s="67">
        <v>500</v>
      </c>
      <c r="K10" s="68">
        <v>12</v>
      </c>
      <c r="L10" s="69">
        <v>3</v>
      </c>
      <c r="M10" s="59" t="s">
        <v>2</v>
      </c>
      <c r="N10" s="59" t="s">
        <v>3</v>
      </c>
      <c r="O10" s="59" t="s">
        <v>4</v>
      </c>
      <c r="P10" s="59" t="s">
        <v>5</v>
      </c>
      <c r="Q10" s="59" t="s">
        <v>17</v>
      </c>
      <c r="R10" s="60" t="s">
        <v>83</v>
      </c>
      <c r="S10" s="70" t="s">
        <v>84</v>
      </c>
      <c r="T10" s="60" t="s">
        <v>33</v>
      </c>
    </row>
    <row r="11" spans="1:20" s="66" customFormat="1" ht="13.8" x14ac:dyDescent="0.3">
      <c r="A11" s="96">
        <v>8</v>
      </c>
      <c r="B11" s="96" t="s">
        <v>81</v>
      </c>
      <c r="C11" s="60" t="s">
        <v>90</v>
      </c>
      <c r="D11" s="78">
        <v>46169</v>
      </c>
      <c r="E11" s="78">
        <v>46198</v>
      </c>
      <c r="F11" s="71" t="s">
        <v>93</v>
      </c>
      <c r="G11" s="67">
        <v>5006399.5599999996</v>
      </c>
      <c r="H11" s="67">
        <v>1051343.9099999999</v>
      </c>
      <c r="I11" s="67">
        <v>6057743.4699999997</v>
      </c>
      <c r="J11" s="67">
        <v>4007270.23</v>
      </c>
      <c r="K11" s="68">
        <v>11</v>
      </c>
      <c r="L11" s="69">
        <v>17</v>
      </c>
      <c r="M11" s="59" t="s">
        <v>95</v>
      </c>
      <c r="N11" s="59" t="s">
        <v>3</v>
      </c>
      <c r="O11" s="59" t="s">
        <v>4</v>
      </c>
      <c r="P11" s="59" t="s">
        <v>52</v>
      </c>
      <c r="Q11" s="59" t="s">
        <v>33</v>
      </c>
      <c r="R11" s="60" t="s">
        <v>98</v>
      </c>
      <c r="S11" s="70" t="s">
        <v>97</v>
      </c>
      <c r="T11" s="60" t="s">
        <v>17</v>
      </c>
    </row>
    <row r="12" spans="1:20" s="66" customFormat="1" ht="13.8" x14ac:dyDescent="0.3">
      <c r="A12" s="96">
        <v>9</v>
      </c>
      <c r="B12" s="96" t="s">
        <v>81</v>
      </c>
      <c r="C12" s="60" t="s">
        <v>91</v>
      </c>
      <c r="D12" s="78">
        <v>46169</v>
      </c>
      <c r="E12" s="78">
        <v>46198</v>
      </c>
      <c r="F12" s="71" t="s">
        <v>94</v>
      </c>
      <c r="G12" s="67">
        <v>4680774.87</v>
      </c>
      <c r="H12" s="67">
        <v>982962.72</v>
      </c>
      <c r="I12" s="67">
        <v>5663737.5899999999</v>
      </c>
      <c r="J12" s="67">
        <v>3865283.15</v>
      </c>
      <c r="K12" s="68">
        <v>11</v>
      </c>
      <c r="L12" s="69">
        <v>17</v>
      </c>
      <c r="M12" s="59" t="s">
        <v>95</v>
      </c>
      <c r="N12" s="59" t="s">
        <v>3</v>
      </c>
      <c r="O12" s="59" t="s">
        <v>4</v>
      </c>
      <c r="P12" s="59" t="s">
        <v>52</v>
      </c>
      <c r="Q12" s="59" t="s">
        <v>33</v>
      </c>
      <c r="R12" s="60" t="s">
        <v>98</v>
      </c>
      <c r="S12" s="70" t="s">
        <v>97</v>
      </c>
      <c r="T12" s="59" t="s">
        <v>17</v>
      </c>
    </row>
    <row r="13" spans="1:20" s="66" customFormat="1" ht="13.8" x14ac:dyDescent="0.3">
      <c r="A13" s="96">
        <v>10</v>
      </c>
      <c r="B13" s="96" t="s">
        <v>103</v>
      </c>
      <c r="C13" s="60">
        <v>202605</v>
      </c>
      <c r="D13" s="97">
        <v>46215</v>
      </c>
      <c r="E13" s="97">
        <v>46216</v>
      </c>
      <c r="F13" s="71" t="s">
        <v>124</v>
      </c>
      <c r="G13" s="67">
        <v>2250</v>
      </c>
      <c r="H13" s="67">
        <f>0.21*G13</f>
        <v>472.5</v>
      </c>
      <c r="I13" s="67">
        <f>+G13+H13</f>
        <v>2722.5</v>
      </c>
      <c r="J13" s="67">
        <v>2250</v>
      </c>
      <c r="K13" s="68">
        <v>2</v>
      </c>
      <c r="L13" s="69">
        <v>4</v>
      </c>
      <c r="M13" s="59" t="s">
        <v>2</v>
      </c>
      <c r="N13" s="59" t="s">
        <v>3</v>
      </c>
      <c r="O13" s="59" t="s">
        <v>4</v>
      </c>
      <c r="P13" s="59" t="s">
        <v>5</v>
      </c>
      <c r="Q13" s="59" t="s">
        <v>17</v>
      </c>
      <c r="R13" s="60" t="s">
        <v>110</v>
      </c>
      <c r="S13" s="70" t="s">
        <v>109</v>
      </c>
      <c r="T13" s="59" t="s">
        <v>33</v>
      </c>
    </row>
    <row r="14" spans="1:20" s="66" customFormat="1" ht="13.8" x14ac:dyDescent="0.3">
      <c r="A14" s="96">
        <v>11</v>
      </c>
      <c r="B14" s="96" t="s">
        <v>103</v>
      </c>
      <c r="C14" s="60">
        <v>202607</v>
      </c>
      <c r="D14" s="97">
        <v>46210</v>
      </c>
      <c r="E14" s="97">
        <v>46211</v>
      </c>
      <c r="F14" s="71" t="s">
        <v>99</v>
      </c>
      <c r="G14" s="67">
        <v>14770.58</v>
      </c>
      <c r="H14" s="67">
        <f>0.21*G14</f>
        <v>3101.82</v>
      </c>
      <c r="I14" s="67">
        <f>+H14+G14</f>
        <v>17872.400000000001</v>
      </c>
      <c r="J14" s="67">
        <v>14575</v>
      </c>
      <c r="K14" s="68">
        <v>4</v>
      </c>
      <c r="L14" s="69">
        <v>2</v>
      </c>
      <c r="M14" s="59" t="s">
        <v>2</v>
      </c>
      <c r="N14" s="59" t="s">
        <v>3</v>
      </c>
      <c r="O14" s="59" t="s">
        <v>4</v>
      </c>
      <c r="P14" s="59" t="s">
        <v>5</v>
      </c>
      <c r="Q14" s="59" t="s">
        <v>17</v>
      </c>
      <c r="R14" s="60" t="s">
        <v>111</v>
      </c>
      <c r="S14" s="70" t="s">
        <v>120</v>
      </c>
      <c r="T14" s="59" t="s">
        <v>33</v>
      </c>
    </row>
    <row r="15" spans="1:20" s="66" customFormat="1" ht="13.8" x14ac:dyDescent="0.3">
      <c r="A15" s="96">
        <v>12</v>
      </c>
      <c r="B15" s="96" t="s">
        <v>103</v>
      </c>
      <c r="C15" s="60" t="s">
        <v>108</v>
      </c>
      <c r="D15" s="97">
        <v>46211</v>
      </c>
      <c r="E15" s="97">
        <v>46211</v>
      </c>
      <c r="F15" s="71" t="s">
        <v>115</v>
      </c>
      <c r="G15" s="67">
        <v>14161</v>
      </c>
      <c r="H15" s="67">
        <f>0.21*G15</f>
        <v>2973.81</v>
      </c>
      <c r="I15" s="67">
        <f>+G15+H15</f>
        <v>17134.810000000001</v>
      </c>
      <c r="J15" s="67">
        <v>13500</v>
      </c>
      <c r="K15" s="68">
        <v>12</v>
      </c>
      <c r="L15" s="69">
        <v>1</v>
      </c>
      <c r="M15" s="59" t="s">
        <v>2</v>
      </c>
      <c r="N15" s="59" t="s">
        <v>3</v>
      </c>
      <c r="O15" s="59" t="s">
        <v>4</v>
      </c>
      <c r="P15" s="59" t="s">
        <v>5</v>
      </c>
      <c r="Q15" s="59" t="s">
        <v>17</v>
      </c>
      <c r="R15" s="60" t="s">
        <v>116</v>
      </c>
      <c r="S15" s="70" t="s">
        <v>121</v>
      </c>
      <c r="T15" s="59" t="s">
        <v>33</v>
      </c>
    </row>
    <row r="16" spans="1:20" s="66" customFormat="1" ht="13.8" x14ac:dyDescent="0.3">
      <c r="A16" s="96">
        <v>13</v>
      </c>
      <c r="B16" s="96" t="s">
        <v>103</v>
      </c>
      <c r="C16" s="60" t="s">
        <v>123</v>
      </c>
      <c r="D16" s="97">
        <v>46219</v>
      </c>
      <c r="E16" s="97">
        <v>46219</v>
      </c>
      <c r="F16" s="71" t="s">
        <v>134</v>
      </c>
      <c r="G16" s="67">
        <v>1013</v>
      </c>
      <c r="H16" s="67">
        <v>212.73</v>
      </c>
      <c r="I16" s="67">
        <v>1225.73</v>
      </c>
      <c r="J16" s="67">
        <v>1013</v>
      </c>
      <c r="K16" s="68">
        <v>12</v>
      </c>
      <c r="L16" s="69">
        <v>1</v>
      </c>
      <c r="M16" s="59" t="s">
        <v>2</v>
      </c>
      <c r="N16" s="59" t="s">
        <v>3</v>
      </c>
      <c r="O16" s="59" t="s">
        <v>4</v>
      </c>
      <c r="P16" s="59" t="s">
        <v>5</v>
      </c>
      <c r="Q16" s="59" t="s">
        <v>17</v>
      </c>
      <c r="R16" s="60" t="s">
        <v>126</v>
      </c>
      <c r="S16" s="70" t="s">
        <v>125</v>
      </c>
      <c r="T16" s="59" t="s">
        <v>33</v>
      </c>
    </row>
    <row r="17" spans="1:22" s="66" customFormat="1" ht="13.8" x14ac:dyDescent="0.3">
      <c r="A17" s="96">
        <v>14</v>
      </c>
      <c r="B17" s="96" t="s">
        <v>103</v>
      </c>
      <c r="C17" s="60">
        <v>202610</v>
      </c>
      <c r="D17" s="97">
        <v>46272</v>
      </c>
      <c r="E17" s="97">
        <v>46274</v>
      </c>
      <c r="F17" s="71" t="s">
        <v>112</v>
      </c>
      <c r="G17" s="67">
        <v>1500</v>
      </c>
      <c r="H17" s="67" t="s">
        <v>113</v>
      </c>
      <c r="I17" s="67">
        <f>+G17</f>
        <v>1500</v>
      </c>
      <c r="J17" s="67">
        <v>927</v>
      </c>
      <c r="K17" s="68">
        <v>12</v>
      </c>
      <c r="L17" s="69">
        <v>4</v>
      </c>
      <c r="M17" s="59" t="s">
        <v>2</v>
      </c>
      <c r="N17" s="59" t="s">
        <v>3</v>
      </c>
      <c r="O17" s="59" t="s">
        <v>4</v>
      </c>
      <c r="P17" s="59" t="s">
        <v>5</v>
      </c>
      <c r="Q17" s="59" t="s">
        <v>33</v>
      </c>
      <c r="R17" s="60" t="s">
        <v>101</v>
      </c>
      <c r="S17" s="70" t="s">
        <v>114</v>
      </c>
      <c r="T17" s="59" t="s">
        <v>33</v>
      </c>
    </row>
    <row r="18" spans="1:22" s="66" customFormat="1" ht="13.8" x14ac:dyDescent="0.3">
      <c r="A18" s="96">
        <v>15</v>
      </c>
      <c r="B18" s="96" t="s">
        <v>103</v>
      </c>
      <c r="C18" s="60" t="s">
        <v>104</v>
      </c>
      <c r="D18" s="97">
        <v>46281</v>
      </c>
      <c r="E18" s="97">
        <v>46287</v>
      </c>
      <c r="F18" s="71" t="s">
        <v>132</v>
      </c>
      <c r="G18" s="67">
        <v>1600</v>
      </c>
      <c r="H18" s="67">
        <f>0.21*G18</f>
        <v>336</v>
      </c>
      <c r="I18" s="67">
        <f>+H18+G18</f>
        <v>1936</v>
      </c>
      <c r="J18" s="67">
        <v>840</v>
      </c>
      <c r="K18" s="68">
        <v>12</v>
      </c>
      <c r="L18" s="69">
        <v>3</v>
      </c>
      <c r="M18" s="59" t="s">
        <v>2</v>
      </c>
      <c r="N18" s="59" t="s">
        <v>3</v>
      </c>
      <c r="O18" s="59" t="s">
        <v>4</v>
      </c>
      <c r="P18" s="59" t="s">
        <v>5</v>
      </c>
      <c r="Q18" s="59" t="s">
        <v>17</v>
      </c>
      <c r="R18" s="60" t="s">
        <v>106</v>
      </c>
      <c r="S18" s="70" t="s">
        <v>105</v>
      </c>
      <c r="T18" s="59" t="s">
        <v>33</v>
      </c>
    </row>
    <row r="19" spans="1:22" s="66" customFormat="1" ht="13.8" x14ac:dyDescent="0.3">
      <c r="A19" s="96">
        <v>16</v>
      </c>
      <c r="B19" s="96" t="s">
        <v>103</v>
      </c>
      <c r="C19" s="60">
        <v>202612</v>
      </c>
      <c r="D19" s="97">
        <v>46273</v>
      </c>
      <c r="E19" s="97">
        <v>46274</v>
      </c>
      <c r="F19" s="71" t="s">
        <v>100</v>
      </c>
      <c r="G19" s="67">
        <v>240</v>
      </c>
      <c r="H19" s="67" t="s">
        <v>113</v>
      </c>
      <c r="I19" s="67">
        <v>240</v>
      </c>
      <c r="J19" s="67">
        <v>111.36</v>
      </c>
      <c r="K19" s="68">
        <v>12</v>
      </c>
      <c r="L19" s="69">
        <v>4</v>
      </c>
      <c r="M19" s="59" t="s">
        <v>2</v>
      </c>
      <c r="N19" s="59" t="s">
        <v>3</v>
      </c>
      <c r="O19" s="59" t="s">
        <v>4</v>
      </c>
      <c r="P19" s="59" t="s">
        <v>5</v>
      </c>
      <c r="Q19" s="59" t="s">
        <v>33</v>
      </c>
      <c r="R19" s="60" t="s">
        <v>101</v>
      </c>
      <c r="S19" s="70" t="s">
        <v>102</v>
      </c>
      <c r="T19" s="59" t="s">
        <v>33</v>
      </c>
    </row>
    <row r="20" spans="1:22" s="66" customFormat="1" ht="13.8" x14ac:dyDescent="0.3">
      <c r="A20" s="96">
        <v>17</v>
      </c>
      <c r="B20" s="96" t="s">
        <v>103</v>
      </c>
      <c r="C20" s="60" t="s">
        <v>117</v>
      </c>
      <c r="D20" s="97">
        <v>46293</v>
      </c>
      <c r="E20" s="97">
        <v>46294</v>
      </c>
      <c r="F20" s="71" t="s">
        <v>118</v>
      </c>
      <c r="G20" s="67">
        <v>14895</v>
      </c>
      <c r="H20" s="67">
        <f>0.21*G20</f>
        <v>3127.95</v>
      </c>
      <c r="I20" s="67">
        <f>+H20+G20</f>
        <v>18022.95</v>
      </c>
      <c r="J20" s="67">
        <v>14820</v>
      </c>
      <c r="K20" s="68">
        <v>12</v>
      </c>
      <c r="L20" s="69">
        <v>3</v>
      </c>
      <c r="M20" s="59" t="s">
        <v>2</v>
      </c>
      <c r="N20" s="59" t="s">
        <v>3</v>
      </c>
      <c r="O20" s="59" t="s">
        <v>4</v>
      </c>
      <c r="P20" s="59" t="s">
        <v>5</v>
      </c>
      <c r="Q20" s="59" t="s">
        <v>17</v>
      </c>
      <c r="R20" s="60" t="s">
        <v>119</v>
      </c>
      <c r="S20" s="70" t="s">
        <v>122</v>
      </c>
      <c r="T20" s="59" t="s">
        <v>33</v>
      </c>
    </row>
    <row r="21" spans="1:22" s="66" customFormat="1" ht="13.8" x14ac:dyDescent="0.3">
      <c r="A21" s="92"/>
      <c r="B21" s="92"/>
      <c r="C21" s="85"/>
      <c r="D21" s="93"/>
      <c r="E21" s="86"/>
      <c r="F21" s="87"/>
      <c r="G21" s="77"/>
      <c r="H21" s="77"/>
      <c r="I21" s="77"/>
      <c r="J21" s="77"/>
      <c r="K21" s="88"/>
      <c r="L21" s="89"/>
      <c r="M21" s="90"/>
      <c r="N21" s="90"/>
      <c r="O21" s="90"/>
      <c r="P21" s="90"/>
      <c r="Q21" s="90"/>
      <c r="R21" s="85"/>
      <c r="S21" s="91"/>
      <c r="T21" s="90"/>
    </row>
    <row r="22" spans="1:22" s="66" customFormat="1" ht="13.8" x14ac:dyDescent="0.3">
      <c r="A22" s="96"/>
      <c r="B22" s="96"/>
      <c r="C22" s="60"/>
      <c r="D22" s="78"/>
      <c r="E22" s="97"/>
      <c r="F22" s="71"/>
      <c r="G22" s="67"/>
      <c r="H22" s="67"/>
      <c r="I22" s="67"/>
      <c r="J22" s="67"/>
      <c r="K22" s="68"/>
      <c r="L22" s="69"/>
      <c r="M22" s="59"/>
      <c r="N22" s="59"/>
      <c r="O22" s="59"/>
      <c r="P22" s="59"/>
      <c r="Q22" s="59"/>
      <c r="R22" s="60"/>
      <c r="S22" s="70"/>
      <c r="T22" s="59"/>
    </row>
    <row r="23" spans="1:22" s="66" customFormat="1" ht="13.8" x14ac:dyDescent="0.3">
      <c r="A23" s="96"/>
      <c r="B23" s="96"/>
      <c r="C23" s="60"/>
      <c r="D23" s="59"/>
      <c r="E23" s="60"/>
      <c r="F23" s="71"/>
      <c r="G23" s="67"/>
      <c r="H23" s="67"/>
      <c r="I23" s="67"/>
      <c r="J23" s="67"/>
      <c r="K23" s="68"/>
      <c r="L23" s="69"/>
      <c r="M23" s="59"/>
      <c r="N23" s="59"/>
      <c r="O23" s="59"/>
      <c r="P23" s="59"/>
      <c r="Q23" s="59"/>
      <c r="R23" s="60"/>
      <c r="S23" s="70"/>
      <c r="T23" s="60"/>
    </row>
    <row r="24" spans="1:22" s="3" customFormat="1" x14ac:dyDescent="0.3">
      <c r="A24"/>
      <c r="B24"/>
      <c r="C24" s="2"/>
      <c r="D24" s="28"/>
      <c r="E24"/>
      <c r="F24"/>
      <c r="G24" s="4"/>
      <c r="H24" s="4"/>
      <c r="I24"/>
      <c r="J24" s="30">
        <f>SUM(J4:J23)</f>
        <v>8140448.0599999996</v>
      </c>
      <c r="K24"/>
      <c r="L24"/>
      <c r="M24"/>
      <c r="N24"/>
      <c r="O24"/>
      <c r="P24"/>
      <c r="Q24"/>
      <c r="R24"/>
      <c r="S24" s="94"/>
      <c r="T24" s="94"/>
      <c r="U24" s="94"/>
      <c r="V24" s="94"/>
    </row>
    <row r="25" spans="1:22" x14ac:dyDescent="0.3">
      <c r="D25" s="28" t="s">
        <v>34</v>
      </c>
      <c r="S25" s="94"/>
      <c r="T25" s="94"/>
      <c r="U25" s="94"/>
      <c r="V25" s="94"/>
    </row>
    <row r="26" spans="1:22" x14ac:dyDescent="0.3">
      <c r="R26" s="4"/>
      <c r="S26" s="98"/>
    </row>
    <row r="27" spans="1:22" x14ac:dyDescent="0.3">
      <c r="R27" s="53"/>
      <c r="S27" s="94"/>
    </row>
    <row r="29" spans="1:22" x14ac:dyDescent="0.3">
      <c r="E29" s="75" t="s">
        <v>133</v>
      </c>
    </row>
    <row r="46" spans="3:16" x14ac:dyDescent="0.3">
      <c r="J46" s="29"/>
    </row>
    <row r="47" spans="3:16" x14ac:dyDescent="0.3">
      <c r="C47" s="5"/>
      <c r="D47" s="2"/>
      <c r="E47" s="5"/>
      <c r="F47" s="6"/>
      <c r="K47" s="5"/>
      <c r="L47" s="2"/>
      <c r="N47" s="29" t="s">
        <v>15</v>
      </c>
      <c r="O47" s="57" t="s">
        <v>75</v>
      </c>
      <c r="P47" s="2"/>
    </row>
    <row r="48" spans="3:16" x14ac:dyDescent="0.3">
      <c r="C48" s="5"/>
      <c r="E48" s="5"/>
      <c r="F48" s="5"/>
      <c r="O48" s="57" t="s">
        <v>76</v>
      </c>
    </row>
    <row r="49" spans="3:16" x14ac:dyDescent="0.3">
      <c r="C49" s="5"/>
      <c r="E49" s="5"/>
      <c r="F49" s="5"/>
      <c r="P49" s="4"/>
    </row>
    <row r="50" spans="3:16" x14ac:dyDescent="0.3">
      <c r="C50" s="5"/>
      <c r="E50" s="5"/>
      <c r="F50" s="5"/>
    </row>
    <row r="51" spans="3:16" x14ac:dyDescent="0.3">
      <c r="C51"/>
      <c r="E51" s="19"/>
      <c r="F51" s="4"/>
    </row>
    <row r="52" spans="3:16" x14ac:dyDescent="0.3">
      <c r="C52"/>
    </row>
    <row r="53" spans="3:16" x14ac:dyDescent="0.3">
      <c r="C53"/>
    </row>
    <row r="54" spans="3:16" x14ac:dyDescent="0.3">
      <c r="C54"/>
    </row>
    <row r="55" spans="3:16" x14ac:dyDescent="0.3">
      <c r="E55" s="75" t="s">
        <v>87</v>
      </c>
      <c r="F55" s="4"/>
    </row>
    <row r="56" spans="3:16" x14ac:dyDescent="0.3">
      <c r="C56"/>
      <c r="F56" s="4"/>
    </row>
    <row r="57" spans="3:16" x14ac:dyDescent="0.3">
      <c r="C57"/>
      <c r="F57" s="4"/>
    </row>
    <row r="58" spans="3:16" x14ac:dyDescent="0.3">
      <c r="C58"/>
      <c r="F58" s="4"/>
    </row>
    <row r="59" spans="3:16" x14ac:dyDescent="0.3">
      <c r="C59"/>
      <c r="F59" s="4"/>
    </row>
    <row r="60" spans="3:16" x14ac:dyDescent="0.3">
      <c r="C60"/>
      <c r="F60" s="4"/>
    </row>
    <row r="61" spans="3:16" x14ac:dyDescent="0.3">
      <c r="C61"/>
      <c r="F61" s="4"/>
    </row>
    <row r="62" spans="3:16" x14ac:dyDescent="0.3">
      <c r="C62" s="24"/>
      <c r="E62" s="25"/>
      <c r="F62" s="4"/>
    </row>
    <row r="63" spans="3:16" x14ac:dyDescent="0.3">
      <c r="C63"/>
      <c r="E63" s="26"/>
      <c r="F63" s="4"/>
    </row>
    <row r="64" spans="3:16" x14ac:dyDescent="0.3">
      <c r="C64"/>
      <c r="E64" s="26"/>
      <c r="F64" s="4"/>
    </row>
    <row r="65" spans="3:10" x14ac:dyDescent="0.3">
      <c r="C65"/>
      <c r="E65" s="26"/>
      <c r="F65" s="4"/>
    </row>
    <row r="66" spans="3:10" x14ac:dyDescent="0.3">
      <c r="C66"/>
      <c r="E66" s="25"/>
      <c r="F66" s="4"/>
    </row>
    <row r="67" spans="3:10" x14ac:dyDescent="0.3">
      <c r="C67"/>
      <c r="E67" s="2"/>
      <c r="F67" s="27"/>
    </row>
    <row r="72" spans="3:10" x14ac:dyDescent="0.3">
      <c r="F72" s="104"/>
      <c r="G72" s="104"/>
      <c r="H72" s="2"/>
      <c r="J72" s="2"/>
    </row>
  </sheetData>
  <mergeCells count="1">
    <mergeCell ref="F72:G72"/>
  </mergeCells>
  <phoneticPr fontId="11" type="noConversion"/>
  <conditionalFormatting sqref="C4">
    <cfRule type="expression" dxfId="5" priority="24">
      <formula>"'B5""Finalizaciónfacturación"""</formula>
    </cfRule>
  </conditionalFormatting>
  <conditionalFormatting sqref="F8">
    <cfRule type="expression" dxfId="4" priority="22">
      <formula>"'B5""Finalizaciónfacturación"""</formula>
    </cfRule>
  </conditionalFormatting>
  <conditionalFormatting sqref="R4">
    <cfRule type="expression" dxfId="3" priority="23">
      <formula>"'B5""Finalizaciónfacturación"""</formula>
    </cfRule>
  </conditionalFormatting>
  <conditionalFormatting sqref="R27:S27">
    <cfRule type="expression" dxfId="2" priority="4">
      <formula>"'B5""Finalizaciónfacturación"""</formula>
    </cfRule>
  </conditionalFormatting>
  <conditionalFormatting sqref="S8">
    <cfRule type="expression" dxfId="1" priority="19">
      <formula>"'B5""Finalizaciónfacturación"""</formula>
    </cfRule>
  </conditionalFormatting>
  <conditionalFormatting sqref="S24:V25">
    <cfRule type="expression" dxfId="0" priority="1">
      <formula>"'B5""Finalizaciónfacturación"""</formula>
    </cfRule>
  </conditionalFormatting>
  <pageMargins left="0.42" right="0.41" top="0.74803149606299213" bottom="0.74803149606299213" header="0.31496062992125984" footer="0.31496062992125984"/>
  <pageSetup paperSize="9" scale="65" orientation="landscape" verticalDpi="1200" r:id="rId1"/>
  <ignoredErrors>
    <ignoredError sqref="C17:C20 C6:C15" numberStoredAsText="1"/>
    <ignoredError sqref="I14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1EBB6-368C-4319-A0E8-3AF2B97D5079}">
  <dimension ref="B3:K24"/>
  <sheetViews>
    <sheetView zoomScale="85" zoomScaleNormal="85" workbookViewId="0"/>
  </sheetViews>
  <sheetFormatPr baseColWidth="10" defaultRowHeight="14.4" x14ac:dyDescent="0.3"/>
  <cols>
    <col min="2" max="2" width="41.77734375" bestFit="1" customWidth="1"/>
    <col min="3" max="3" width="14.33203125" style="2" customWidth="1"/>
    <col min="4" max="4" width="10.88671875" customWidth="1"/>
    <col min="5" max="5" width="13.33203125" bestFit="1" customWidth="1"/>
    <col min="6" max="6" width="12.109375" bestFit="1" customWidth="1"/>
    <col min="7" max="7" width="27.33203125" bestFit="1" customWidth="1"/>
    <col min="8" max="8" width="13.44140625" bestFit="1" customWidth="1"/>
    <col min="9" max="9" width="27.33203125" bestFit="1" customWidth="1"/>
    <col min="10" max="10" width="12.21875" customWidth="1"/>
    <col min="11" max="11" width="14.33203125" bestFit="1" customWidth="1"/>
    <col min="12" max="12" width="27.33203125" bestFit="1" customWidth="1"/>
    <col min="13" max="13" width="11.21875" bestFit="1" customWidth="1"/>
  </cols>
  <sheetData>
    <row r="3" spans="2:11" ht="15" thickBot="1" x14ac:dyDescent="0.35"/>
    <row r="4" spans="2:11" ht="15" thickBot="1" x14ac:dyDescent="0.35">
      <c r="B4" s="21" t="s">
        <v>13</v>
      </c>
      <c r="C4" s="15" t="s">
        <v>86</v>
      </c>
      <c r="D4" s="15" t="s">
        <v>31</v>
      </c>
      <c r="E4" s="15" t="s">
        <v>6</v>
      </c>
      <c r="G4" s="9" t="s">
        <v>131</v>
      </c>
      <c r="H4" s="12" t="s">
        <v>28</v>
      </c>
      <c r="I4" s="11" t="s">
        <v>131</v>
      </c>
      <c r="J4" s="12" t="s">
        <v>29</v>
      </c>
      <c r="K4" s="12" t="s">
        <v>6</v>
      </c>
    </row>
    <row r="5" spans="2:11" x14ac:dyDescent="0.3">
      <c r="B5" s="13" t="s">
        <v>18</v>
      </c>
      <c r="C5" s="16">
        <v>0</v>
      </c>
      <c r="D5" s="41"/>
      <c r="E5" s="20"/>
      <c r="G5" s="7" t="s">
        <v>16</v>
      </c>
      <c r="H5" s="16">
        <v>4</v>
      </c>
      <c r="I5" t="s">
        <v>16</v>
      </c>
      <c r="J5" s="82">
        <f>+(K5/$E$19)*100</f>
        <v>96.721800000000002</v>
      </c>
      <c r="K5" s="84">
        <f>+'CONTRATOS TRLCSP'!J11+'CONTRATOS TRLCSP'!J12+'CONTRATOS TRLCSP'!J17+'CONTRATOS TRLCSP'!J19</f>
        <v>7873591.7400000002</v>
      </c>
    </row>
    <row r="6" spans="2:11" ht="15" thickBot="1" x14ac:dyDescent="0.35">
      <c r="B6" s="13" t="s">
        <v>19</v>
      </c>
      <c r="C6" s="16">
        <v>0</v>
      </c>
      <c r="D6" s="42"/>
      <c r="E6" s="20"/>
      <c r="G6" s="8" t="s">
        <v>15</v>
      </c>
      <c r="H6" s="18">
        <v>13</v>
      </c>
      <c r="I6" s="10" t="s">
        <v>15</v>
      </c>
      <c r="J6" s="83">
        <f>+(K6/$E$19)*100</f>
        <v>3.2782</v>
      </c>
      <c r="K6" s="99">
        <f>E18-K5</f>
        <v>266856.32000000001</v>
      </c>
    </row>
    <row r="7" spans="2:11" ht="15" thickBot="1" x14ac:dyDescent="0.35">
      <c r="B7" s="13" t="s">
        <v>20</v>
      </c>
      <c r="C7" s="16">
        <v>0</v>
      </c>
      <c r="D7" s="42"/>
      <c r="E7" s="20"/>
    </row>
    <row r="8" spans="2:11" ht="15" thickBot="1" x14ac:dyDescent="0.35">
      <c r="B8" s="13" t="s">
        <v>21</v>
      </c>
      <c r="C8" s="16">
        <v>0</v>
      </c>
      <c r="D8" s="40"/>
      <c r="E8" s="20"/>
      <c r="G8" s="9" t="s">
        <v>89</v>
      </c>
      <c r="H8" s="12" t="s">
        <v>6</v>
      </c>
    </row>
    <row r="9" spans="2:11" x14ac:dyDescent="0.3">
      <c r="B9" s="13" t="s">
        <v>22</v>
      </c>
      <c r="C9" s="16">
        <v>0</v>
      </c>
      <c r="D9" s="42"/>
      <c r="E9" s="20"/>
      <c r="G9" t="str">
        <f>B13</f>
        <v xml:space="preserve">Abierto </v>
      </c>
      <c r="H9" s="4">
        <f>'CONTRATOS TRLCSP'!$J$4+'CONTRATOS TRLCSP'!$J$5+'CONTRATOS TRLCSP'!$J$6</f>
        <v>201267.32</v>
      </c>
    </row>
    <row r="10" spans="2:11" x14ac:dyDescent="0.3">
      <c r="B10" s="13" t="s">
        <v>23</v>
      </c>
      <c r="C10" s="16">
        <v>0</v>
      </c>
      <c r="D10" s="42"/>
      <c r="E10" s="20"/>
      <c r="G10" t="str">
        <f>B17</f>
        <v>Contrato Menor</v>
      </c>
      <c r="H10" s="4">
        <f>+E17</f>
        <v>66627.360000000001</v>
      </c>
    </row>
    <row r="11" spans="2:11" x14ac:dyDescent="0.3">
      <c r="B11" s="13" t="s">
        <v>14</v>
      </c>
      <c r="C11" s="16">
        <v>0</v>
      </c>
      <c r="D11" s="42"/>
      <c r="E11" s="20"/>
      <c r="G11" s="49" t="s">
        <v>88</v>
      </c>
      <c r="H11" s="100">
        <f>K6</f>
        <v>266856.32000000001</v>
      </c>
    </row>
    <row r="12" spans="2:11" ht="15" thickBot="1" x14ac:dyDescent="0.35">
      <c r="B12" s="13" t="s">
        <v>24</v>
      </c>
      <c r="C12" s="16">
        <v>0</v>
      </c>
      <c r="D12" s="42"/>
      <c r="E12" s="20"/>
    </row>
    <row r="13" spans="2:11" ht="15" thickBot="1" x14ac:dyDescent="0.35">
      <c r="B13" s="22" t="s">
        <v>30</v>
      </c>
      <c r="C13" s="73">
        <v>5</v>
      </c>
      <c r="D13" s="79">
        <f>E13/$E$18</f>
        <v>0.99180000000000001</v>
      </c>
      <c r="E13" s="20">
        <f>+'CONTRATOS TRLCSP'!J4+'CONTRATOS TRLCSP'!J5+'CONTRATOS TRLCSP'!J6+'CONTRATOS TRLCSP'!J11+'CONTRATOS TRLCSP'!J12</f>
        <v>8073820.7000000002</v>
      </c>
      <c r="G13" s="9" t="s">
        <v>89</v>
      </c>
      <c r="H13" s="12" t="s">
        <v>6</v>
      </c>
    </row>
    <row r="14" spans="2:11" x14ac:dyDescent="0.3">
      <c r="B14" s="13" t="s">
        <v>25</v>
      </c>
      <c r="C14" s="16">
        <v>0</v>
      </c>
      <c r="D14" s="79">
        <f t="shared" ref="D14" si="0">+(E14/$E$19)*100</f>
        <v>0</v>
      </c>
      <c r="E14" s="20">
        <v>0</v>
      </c>
      <c r="G14" s="76" t="str">
        <f>'CONTRATOS TRLCSP'!M4</f>
        <v>Servicios</v>
      </c>
      <c r="H14" s="4">
        <f>+'CONTRATOS TRLCSP'!J4+'CONTRATOS TRLCSP'!J5+'CONTRATOS TRLCSP'!J6+'CONTRATOS TRLCSP'!J8+'CONTRATOS TRLCSP'!J9+'CONTRATOS TRLCSP'!J10+'CONTRATOS TRLCSP'!J13+'CONTRATOS TRLCSP'!J14+'CONTRATOS TRLCSP'!J15+'CONTRATOS TRLCSP'!J16+'CONTRATOS TRLCSP'!J17+'CONTRATOS TRLCSP'!J18+'CONTRATOS TRLCSP'!J19+'CONTRATOS TRLCSP'!J20</f>
        <v>266958.68</v>
      </c>
    </row>
    <row r="15" spans="2:11" x14ac:dyDescent="0.3">
      <c r="B15" s="13" t="s">
        <v>26</v>
      </c>
      <c r="C15" s="16">
        <v>0</v>
      </c>
      <c r="D15" s="80"/>
      <c r="E15" s="20"/>
      <c r="G15" s="76" t="str">
        <f>'CONTRATOS TRLCSP'!M7</f>
        <v xml:space="preserve">Suministros </v>
      </c>
      <c r="H15" s="4">
        <f>+'CONTRATOS TRLCSP'!J7</f>
        <v>936</v>
      </c>
    </row>
    <row r="16" spans="2:11" x14ac:dyDescent="0.3">
      <c r="B16" s="13" t="s">
        <v>27</v>
      </c>
      <c r="C16" s="16">
        <v>0</v>
      </c>
      <c r="D16" s="80"/>
      <c r="E16" s="20"/>
      <c r="G16" s="49" t="s">
        <v>88</v>
      </c>
      <c r="H16" s="100">
        <f>K6</f>
        <v>266856.32000000001</v>
      </c>
    </row>
    <row r="17" spans="2:8" ht="15" thickBot="1" x14ac:dyDescent="0.35">
      <c r="B17" s="14" t="s">
        <v>5</v>
      </c>
      <c r="C17" s="18">
        <v>12</v>
      </c>
      <c r="D17" s="81">
        <f>E17/$E$18</f>
        <v>8.2000000000000007E-3</v>
      </c>
      <c r="E17" s="17">
        <f>+'CONTRATOS TRLCSP'!J7+'CONTRATOS TRLCSP'!J8+'CONTRATOS TRLCSP'!J9+'CONTRATOS TRLCSP'!J10+'CONTRATOS TRLCSP'!J13+'CONTRATOS TRLCSP'!J14+'CONTRATOS TRLCSP'!J15+'CONTRATOS TRLCSP'!J17+'CONTRATOS TRLCSP'!J18+'CONTRATOS TRLCSP'!J19+'CONTRATOS TRLCSP'!J20+'CONTRATOS TRLCSP'!J16</f>
        <v>66627.360000000001</v>
      </c>
    </row>
    <row r="18" spans="2:8" ht="15" thickBot="1" x14ac:dyDescent="0.35">
      <c r="B18" s="13" t="s">
        <v>85</v>
      </c>
      <c r="C18" s="72">
        <f>SUM(C5:C17)</f>
        <v>17</v>
      </c>
      <c r="D18" s="58">
        <f>SUM(D5:D17)</f>
        <v>1</v>
      </c>
      <c r="E18" s="23">
        <f>SUM(E5:E17)</f>
        <v>8140448.0599999996</v>
      </c>
    </row>
    <row r="19" spans="2:8" x14ac:dyDescent="0.3">
      <c r="B19" s="48" t="s">
        <v>42</v>
      </c>
      <c r="C19" s="74"/>
      <c r="D19" s="49"/>
      <c r="E19" s="50">
        <f>'CONTRATOS TRLCSP'!J24</f>
        <v>8140448.0599999996</v>
      </c>
      <c r="F19" s="46">
        <f>E18-E19</f>
        <v>0</v>
      </c>
      <c r="G19" s="47" t="s">
        <v>41</v>
      </c>
      <c r="H19" s="46">
        <f>E19-H11</f>
        <v>7873591.7400000002</v>
      </c>
    </row>
    <row r="21" spans="2:8" x14ac:dyDescent="0.3">
      <c r="G21" t="s">
        <v>89</v>
      </c>
      <c r="H21" s="4">
        <f>'CONTRATOS TRLCSP'!$J$24-'CONTRATOS TRLCSP'!$J$11-'CONTRATOS TRLCSP'!$J$12-'CONTRATOS TRLCSP'!$J$17-'CONTRATOS TRLCSP'!$J$19</f>
        <v>266856.32000000001</v>
      </c>
    </row>
    <row r="22" spans="2:8" x14ac:dyDescent="0.3">
      <c r="G22" t="s">
        <v>128</v>
      </c>
      <c r="H22" s="101">
        <f>'CONTRATOS TRLCSP'!$J$11+'CONTRATOS TRLCSP'!$J$12+'CONTRATOS TRLCSP'!$J$17+'CONTRATOS TRLCSP'!$J$19</f>
        <v>7873591.7400000002</v>
      </c>
    </row>
    <row r="23" spans="2:8" x14ac:dyDescent="0.3">
      <c r="G23" t="s">
        <v>129</v>
      </c>
      <c r="H23" s="4">
        <f>SUM(H21:H22)</f>
        <v>8140448.0599999996</v>
      </c>
    </row>
    <row r="24" spans="2:8" x14ac:dyDescent="0.3">
      <c r="G24" s="102" t="s">
        <v>130</v>
      </c>
      <c r="H24" s="103">
        <f>E19-H23</f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CONTRATOS TRLCSP</vt:lpstr>
      <vt:lpstr>Cálculos</vt:lpstr>
      <vt:lpstr>'CONTRATOS TRLCSP'!Área_de_impresión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Penelope</dc:creator>
  <cp:lastModifiedBy>Penélope Mérida Leal</cp:lastModifiedBy>
  <cp:lastPrinted>2025-01-29T10:20:11Z</cp:lastPrinted>
  <dcterms:created xsi:type="dcterms:W3CDTF">2025-01-29T10:00:26Z</dcterms:created>
  <dcterms:modified xsi:type="dcterms:W3CDTF">2026-10-06T10:29:35Z</dcterms:modified>
</cp:coreProperties>
</file>