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murciacartagena-my.sharepoint.com/personal/agil_murciacartagena-ave_es1/Documents/Z/__MAV_CAV/Procedimientos/Publicación Contratos/"/>
    </mc:Choice>
  </mc:AlternateContent>
  <xr:revisionPtr revIDLastSave="108" documentId="13_ncr:1_{CC9665CB-425E-4E83-9704-A3FF62DE6C81}" xr6:coauthVersionLast="47" xr6:coauthVersionMax="47" xr10:uidLastSave="{73C15C80-2215-49A2-9391-992069C0BA56}"/>
  <bookViews>
    <workbookView minimized="1" xWindow="30570" yWindow="1725" windowWidth="21600" windowHeight="11235" xr2:uid="{00000000-000D-0000-FFFF-FFFF00000000}"/>
  </bookViews>
  <sheets>
    <sheet name="CONTRATOS TRLCSP" sheetId="1" r:id="rId1"/>
    <sheet name="Cálculos" sheetId="5" state="hidden" r:id="rId2"/>
  </sheets>
  <definedNames>
    <definedName name="_xlnm._FilterDatabase" localSheetId="0" hidden="1">'CONTRATOS TRLCSP'!$A$3:$S$14</definedName>
    <definedName name="_xlnm.Print_Area" localSheetId="0">'CONTRATOS TRLCSP'!$A$1:$P$14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" i="5" l="1"/>
  <c r="D13" i="5"/>
  <c r="J14" i="1"/>
  <c r="D19" i="5" l="1"/>
  <c r="J6" i="5" l="1"/>
  <c r="J5" i="5" s="1"/>
  <c r="D18" i="5"/>
  <c r="C14" i="5"/>
  <c r="I6" i="5" l="1"/>
  <c r="I5" i="5" s="1"/>
  <c r="E19" i="5"/>
  <c r="C13" i="5"/>
  <c r="C17" i="5"/>
  <c r="C18" i="5" l="1"/>
</calcChain>
</file>

<file path=xl/sharedStrings.xml><?xml version="1.0" encoding="utf-8"?>
<sst xmlns="http://schemas.openxmlformats.org/spreadsheetml/2006/main" count="142" uniqueCount="90">
  <si>
    <t>Objeto</t>
  </si>
  <si>
    <t>Impuestos</t>
  </si>
  <si>
    <t>Servicios</t>
  </si>
  <si>
    <t>Ordinaria</t>
  </si>
  <si>
    <t>Ley 9/2017</t>
  </si>
  <si>
    <t>Contrato Menor</t>
  </si>
  <si>
    <t>Importe</t>
  </si>
  <si>
    <t>Nº</t>
  </si>
  <si>
    <t>Fecha Formalizacion</t>
  </si>
  <si>
    <t>Tipo Contrato</t>
  </si>
  <si>
    <t>Forma Tramitacion</t>
  </si>
  <si>
    <t>Licitadores</t>
  </si>
  <si>
    <t>Plazo Ejecucion
 Meses</t>
  </si>
  <si>
    <t>Tipo de Contrato</t>
  </si>
  <si>
    <t>Otros</t>
  </si>
  <si>
    <t>Contratos adjudicados a pymes</t>
  </si>
  <si>
    <t>Pyme</t>
  </si>
  <si>
    <t>No Pyme</t>
  </si>
  <si>
    <t>SI</t>
  </si>
  <si>
    <t>Abierto criterio precio</t>
  </si>
  <si>
    <t>Restringido criterio precio</t>
  </si>
  <si>
    <t>Procedimiento negociado con publicidad</t>
  </si>
  <si>
    <t>Procedimiento negociado sin publicidad</t>
  </si>
  <si>
    <t>Diálogo competitivo</t>
  </si>
  <si>
    <t>Adjudicación directa</t>
  </si>
  <si>
    <t>Contratación centralizada</t>
  </si>
  <si>
    <t>Concurso de proyectos</t>
  </si>
  <si>
    <t>Procedimiento de asociación para la innovación</t>
  </si>
  <si>
    <t>Sistema dinámico de adquisición</t>
  </si>
  <si>
    <t>Número</t>
  </si>
  <si>
    <t>%</t>
  </si>
  <si>
    <t xml:space="preserve">Abierto </t>
  </si>
  <si>
    <t xml:space="preserve">% </t>
  </si>
  <si>
    <t>Fecha
 Adjudicacion</t>
  </si>
  <si>
    <t>NO</t>
  </si>
  <si>
    <t>NOTA: En el periodo no se han producido modificaciones de los contratos informados</t>
  </si>
  <si>
    <t>Revisión</t>
  </si>
  <si>
    <t>Valor Estimado 
(sin IVA)</t>
  </si>
  <si>
    <t>Importe Adjudicacion
 (sin IVA)</t>
  </si>
  <si>
    <t>NIF/CIF</t>
  </si>
  <si>
    <t>Adjudicatario</t>
  </si>
  <si>
    <t>Legislacion Aplicable</t>
  </si>
  <si>
    <t xml:space="preserve">Check </t>
  </si>
  <si>
    <t>Importe total contratos (Importe adjudicación)</t>
  </si>
  <si>
    <t>Ref. Contrato</t>
  </si>
  <si>
    <t>Presupuesto Licitacion 
(con IVA)</t>
  </si>
  <si>
    <t>SARA</t>
  </si>
  <si>
    <t xml:space="preserve"> B73252777</t>
  </si>
  <si>
    <t>B73671265</t>
  </si>
  <si>
    <t>COLTEC INGENIERÍA Y PROYECTOS, S.L.</t>
  </si>
  <si>
    <t>GETNISA INGENIERÍA CIVIL, S.L.P.,</t>
  </si>
  <si>
    <t>16/01/2026</t>
  </si>
  <si>
    <t>16/02/2026</t>
  </si>
  <si>
    <t>Abierto</t>
  </si>
  <si>
    <t>202501</t>
  </si>
  <si>
    <t>B30339410</t>
  </si>
  <si>
    <t>12/12/2025</t>
  </si>
  <si>
    <t>05/01/2026</t>
  </si>
  <si>
    <t>202601</t>
  </si>
  <si>
    <t>202602</t>
  </si>
  <si>
    <t>23/02/2026</t>
  </si>
  <si>
    <t>27/02/2026</t>
  </si>
  <si>
    <t>Servicio Informático</t>
  </si>
  <si>
    <t>B73862054</t>
  </si>
  <si>
    <t>34833741B</t>
  </si>
  <si>
    <t>Francisco León Izquierdo</t>
  </si>
  <si>
    <t>LISTADO DE CONTRATOS SUJETOS AL TRLCSP O A LA LEY 9/2017 FORMALIZADOS POR MURCIA ALTA VELOCIDAD EN EL EJERCICIO 2026</t>
  </si>
  <si>
    <t>Asistencia Técnica de las obras de urbanización de la Fase 0. Tramo 0.1 (lote 1)</t>
  </si>
  <si>
    <t>Asistencia Técnica de las obras de urbanización de la Fase 0. Tramo 0.2 (lote 2)</t>
  </si>
  <si>
    <t>Auditoría de cuentas anuales 2025, 2026 y 2027</t>
  </si>
  <si>
    <t>Adaptación de puesto de trabajo</t>
  </si>
  <si>
    <t>Auditeco, S.L.</t>
  </si>
  <si>
    <t>Kuve Mobiliario, S.L.</t>
  </si>
  <si>
    <t xml:space="preserve">Suministros </t>
  </si>
  <si>
    <t>Trim.</t>
  </si>
  <si>
    <t>1T</t>
  </si>
  <si>
    <t>Proc. Licitación</t>
  </si>
  <si>
    <t>Menos de 250 empleados</t>
  </si>
  <si>
    <t>Facturación inferior a 50 millones de euros</t>
  </si>
  <si>
    <t>Medios Avanzados de Cálculo y Diseño, S.L</t>
  </si>
  <si>
    <t>B80595283</t>
  </si>
  <si>
    <t>Desarrollo aplicación web gestión documental y visor 3d Plaza Central</t>
  </si>
  <si>
    <t>19/05/2026</t>
  </si>
  <si>
    <t>18/05/2026</t>
  </si>
  <si>
    <t>202603</t>
  </si>
  <si>
    <t>2T</t>
  </si>
  <si>
    <t>202604</t>
  </si>
  <si>
    <t>Servicios para la gestión del Canal de denuncias</t>
  </si>
  <si>
    <t>B86260247</t>
  </si>
  <si>
    <t>Grupo Adaptalia Legal Formativo, S.L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</si>
</sst>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#"/>
    <numFmt numFmtId="165" formatCode="#,##0.00\ &quot;€&quot;"/>
    <numFmt numFmtId="166" formatCode="_-* #,##0.00\ _€_-;\-* #,##0.00\ _€_-;_-* &quot;-&quot;??\ _€_-;_-@_-"/>
  </numFmts>
  <fonts count="11" x14ac:knownFonts="1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b/>
      <sz val="14"/>
      <name val="Calibri"/>
      <family val="2"/>
    </font>
    <font>
      <b/>
      <sz val="10"/>
      <name val="Calibri"/>
      <family val="2"/>
    </font>
    <font>
      <b/>
      <sz val="9"/>
      <name val="Calibri"/>
      <family val="2"/>
    </font>
    <font>
      <sz val="10"/>
      <name val="Calibri"/>
      <family val="2"/>
    </font>
    <font>
      <sz val="11"/>
      <name val="Calibri"/>
      <family val="2"/>
    </font>
    <font>
      <b/>
      <sz val="8"/>
      <name val="Calibri"/>
      <family val="2"/>
    </font>
    <font>
      <sz val="10"/>
      <color theme="1"/>
      <name val="Calibri"/>
      <family val="2"/>
    </font>
    <font>
      <sz val="11"/>
      <name val="Calibri"/>
    </font>
  </fonts>
  <fills count="8">
    <fill>
      <patternFill patternType="none"/>
    </fill>
    <fill>
      <patternFill patternType="gray125"/>
    </fill>
    <fill>
      <patternFill patternType="solid">
        <fgColor rgb="FFFFB9B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rgb="FFDDD9C4"/>
      </patternFill>
    </fill>
    <fill>
      <patternFill patternType="solid">
        <fgColor rgb="FFFFDDDD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9" fontId="7" fillId="0" borderId="0" applyFont="0" applyFill="0" applyBorder="0" applyAlignment="0" applyProtection="0"/>
    <xf numFmtId="44" fontId="10" fillId="0" borderId="0" applyFont="0" applyFill="0" applyBorder="0" applyAlignment="0" applyProtection="0"/>
  </cellStyleXfs>
  <cellXfs count="92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/>
    </xf>
    <xf numFmtId="0" fontId="0" fillId="3" borderId="0" xfId="0" applyFill="1"/>
    <xf numFmtId="165" fontId="0" fillId="0" borderId="0" xfId="0" applyNumberFormat="1"/>
    <xf numFmtId="0" fontId="0" fillId="0" borderId="0" xfId="0" applyAlignment="1">
      <alignment wrapText="1"/>
    </xf>
    <xf numFmtId="0" fontId="2" fillId="0" borderId="0" xfId="0" applyFont="1" applyAlignment="1">
      <alignment horizontal="left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4" xfId="0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2" fillId="0" borderId="4" xfId="0" applyFont="1" applyBorder="1" applyAlignment="1">
      <alignment horizontal="center"/>
    </xf>
    <xf numFmtId="0" fontId="0" fillId="0" borderId="10" xfId="0" applyBorder="1" applyAlignment="1">
      <alignment horizontal="center"/>
    </xf>
    <xf numFmtId="165" fontId="0" fillId="0" borderId="11" xfId="0" applyNumberFormat="1" applyBorder="1"/>
    <xf numFmtId="0" fontId="0" fillId="0" borderId="11" xfId="0" applyBorder="1" applyAlignment="1">
      <alignment horizontal="center"/>
    </xf>
    <xf numFmtId="0" fontId="2" fillId="0" borderId="0" xfId="0" applyFont="1" applyAlignment="1">
      <alignment horizontal="center"/>
    </xf>
    <xf numFmtId="165" fontId="0" fillId="0" borderId="10" xfId="0" applyNumberFormat="1" applyBorder="1"/>
    <xf numFmtId="0" fontId="0" fillId="0" borderId="4" xfId="0" applyBorder="1"/>
    <xf numFmtId="0" fontId="2" fillId="0" borderId="10" xfId="0" applyFont="1" applyBorder="1"/>
    <xf numFmtId="2" fontId="0" fillId="0" borderId="10" xfId="2" applyNumberFormat="1" applyFont="1" applyBorder="1" applyAlignment="1">
      <alignment horizontal="center"/>
    </xf>
    <xf numFmtId="165" fontId="0" fillId="0" borderId="4" xfId="0" applyNumberFormat="1" applyBorder="1" applyAlignment="1">
      <alignment horizontal="center"/>
    </xf>
    <xf numFmtId="0" fontId="2" fillId="0" borderId="0" xfId="0" applyFont="1"/>
    <xf numFmtId="2" fontId="0" fillId="0" borderId="0" xfId="2" applyNumberFormat="1" applyFont="1" applyBorder="1" applyAlignment="1">
      <alignment horizontal="center"/>
    </xf>
    <xf numFmtId="1" fontId="0" fillId="0" borderId="0" xfId="2" applyNumberFormat="1" applyFont="1" applyBorder="1"/>
    <xf numFmtId="165" fontId="0" fillId="0" borderId="0" xfId="0" applyNumberForma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165" fontId="6" fillId="3" borderId="1" xfId="0" applyNumberFormat="1" applyFont="1" applyFill="1" applyBorder="1" applyAlignment="1">
      <alignment horizontal="center"/>
    </xf>
    <xf numFmtId="49" fontId="3" fillId="3" borderId="0" xfId="0" applyNumberFormat="1" applyFont="1" applyFill="1" applyAlignment="1">
      <alignment vertical="center"/>
    </xf>
    <xf numFmtId="49" fontId="3" fillId="3" borderId="0" xfId="0" applyNumberFormat="1" applyFont="1" applyFill="1" applyAlignment="1">
      <alignment horizontal="center" vertical="center"/>
    </xf>
    <xf numFmtId="49" fontId="4" fillId="4" borderId="7" xfId="0" applyNumberFormat="1" applyFont="1" applyFill="1" applyBorder="1" applyAlignment="1">
      <alignment horizontal="center" vertical="center"/>
    </xf>
    <xf numFmtId="49" fontId="5" fillId="4" borderId="4" xfId="0" applyNumberFormat="1" applyFont="1" applyFill="1" applyBorder="1" applyAlignment="1">
      <alignment horizontal="center" vertical="center"/>
    </xf>
    <xf numFmtId="49" fontId="5" fillId="4" borderId="4" xfId="0" applyNumberFormat="1" applyFont="1" applyFill="1" applyBorder="1" applyAlignment="1">
      <alignment horizontal="center" vertical="center" wrapText="1"/>
    </xf>
    <xf numFmtId="49" fontId="5" fillId="4" borderId="4" xfId="0" applyNumberFormat="1" applyFont="1" applyFill="1" applyBorder="1" applyAlignment="1">
      <alignment horizontal="center" vertical="justify" wrapText="1"/>
    </xf>
    <xf numFmtId="49" fontId="4" fillId="4" borderId="9" xfId="0" applyNumberFormat="1" applyFont="1" applyFill="1" applyBorder="1" applyAlignment="1">
      <alignment horizontal="center" vertical="center"/>
    </xf>
    <xf numFmtId="49" fontId="4" fillId="4" borderId="4" xfId="0" applyNumberFormat="1" applyFont="1" applyFill="1" applyBorder="1" applyAlignment="1">
      <alignment horizontal="center" vertical="center"/>
    </xf>
    <xf numFmtId="49" fontId="4" fillId="4" borderId="15" xfId="0" applyNumberFormat="1" applyFont="1" applyFill="1" applyBorder="1" applyAlignment="1">
      <alignment horizontal="center" vertical="center"/>
    </xf>
    <xf numFmtId="2" fontId="0" fillId="0" borderId="10" xfId="0" applyNumberFormat="1" applyBorder="1" applyAlignment="1">
      <alignment horizontal="center"/>
    </xf>
    <xf numFmtId="2" fontId="0" fillId="0" borderId="12" xfId="0" applyNumberFormat="1" applyBorder="1"/>
    <xf numFmtId="2" fontId="0" fillId="0" borderId="10" xfId="0" applyNumberFormat="1" applyBorder="1"/>
    <xf numFmtId="2" fontId="0" fillId="0" borderId="10" xfId="2" applyNumberFormat="1" applyFont="1" applyBorder="1"/>
    <xf numFmtId="14" fontId="1" fillId="5" borderId="7" xfId="0" applyNumberFormat="1" applyFont="1" applyFill="1" applyBorder="1" applyAlignment="1">
      <alignment horizontal="center" vertical="center"/>
    </xf>
    <xf numFmtId="0" fontId="1" fillId="5" borderId="15" xfId="0" applyFont="1" applyFill="1" applyBorder="1" applyAlignment="1">
      <alignment horizontal="left" vertical="center"/>
    </xf>
    <xf numFmtId="49" fontId="8" fillId="4" borderId="4" xfId="0" applyNumberFormat="1" applyFont="1" applyFill="1" applyBorder="1" applyAlignment="1">
      <alignment horizontal="center" vertical="center" wrapText="1"/>
    </xf>
    <xf numFmtId="165" fontId="0" fillId="6" borderId="0" xfId="0" applyNumberFormat="1" applyFill="1"/>
    <xf numFmtId="0" fontId="2" fillId="6" borderId="0" xfId="0" applyFont="1" applyFill="1"/>
    <xf numFmtId="2" fontId="0" fillId="0" borderId="12" xfId="0" applyNumberFormat="1" applyBorder="1" applyAlignment="1">
      <alignment horizontal="center"/>
    </xf>
    <xf numFmtId="2" fontId="0" fillId="0" borderId="11" xfId="0" applyNumberFormat="1" applyBorder="1" applyAlignment="1">
      <alignment horizontal="center"/>
    </xf>
    <xf numFmtId="166" fontId="0" fillId="0" borderId="12" xfId="0" applyNumberFormat="1" applyBorder="1"/>
    <xf numFmtId="0" fontId="2" fillId="7" borderId="0" xfId="0" applyFont="1" applyFill="1"/>
    <xf numFmtId="0" fontId="0" fillId="7" borderId="0" xfId="0" applyFill="1"/>
    <xf numFmtId="43" fontId="0" fillId="7" borderId="0" xfId="1" applyFont="1" applyFill="1"/>
    <xf numFmtId="49" fontId="8" fillId="4" borderId="14" xfId="0" applyNumberFormat="1" applyFont="1" applyFill="1" applyBorder="1" applyAlignment="1">
      <alignment horizontal="center" vertical="justify" wrapText="1"/>
    </xf>
    <xf numFmtId="0" fontId="9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49" fontId="3" fillId="2" borderId="2" xfId="0" applyNumberFormat="1" applyFont="1" applyFill="1" applyBorder="1" applyAlignment="1">
      <alignment vertical="center"/>
    </xf>
    <xf numFmtId="49" fontId="3" fillId="2" borderId="3" xfId="0" applyNumberFormat="1" applyFont="1" applyFill="1" applyBorder="1" applyAlignment="1">
      <alignment vertical="center"/>
    </xf>
    <xf numFmtId="0" fontId="9" fillId="0" borderId="16" xfId="0" applyFont="1" applyBorder="1" applyAlignment="1">
      <alignment horizontal="center" vertical="center"/>
    </xf>
    <xf numFmtId="0" fontId="5" fillId="0" borderId="0" xfId="0" applyFont="1"/>
    <xf numFmtId="9" fontId="0" fillId="0" borderId="10" xfId="2" applyFont="1" applyBorder="1" applyAlignment="1">
      <alignment horizontal="center"/>
    </xf>
    <xf numFmtId="9" fontId="0" fillId="0" borderId="11" xfId="2" applyFont="1" applyBorder="1" applyAlignment="1">
      <alignment horizontal="center"/>
    </xf>
    <xf numFmtId="9" fontId="0" fillId="0" borderId="4" xfId="2" applyFont="1" applyBorder="1" applyAlignment="1">
      <alignment horizontal="center"/>
    </xf>
    <xf numFmtId="0" fontId="0" fillId="0" borderId="16" xfId="0" applyBorder="1" applyAlignment="1">
      <alignment horizontal="center" vertical="center"/>
    </xf>
    <xf numFmtId="49" fontId="6" fillId="0" borderId="13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0" fontId="6" fillId="0" borderId="16" xfId="0" applyFont="1" applyBorder="1" applyAlignment="1">
      <alignment vertical="center"/>
    </xf>
    <xf numFmtId="165" fontId="6" fillId="0" borderId="13" xfId="1" applyNumberFormat="1" applyFont="1" applyBorder="1" applyAlignment="1">
      <alignment horizontal="right" vertical="center"/>
    </xf>
    <xf numFmtId="2" fontId="6" fillId="0" borderId="13" xfId="0" applyNumberFormat="1" applyFont="1" applyBorder="1" applyAlignment="1">
      <alignment horizontal="center" vertical="center"/>
    </xf>
    <xf numFmtId="164" fontId="6" fillId="0" borderId="13" xfId="0" applyNumberFormat="1" applyFont="1" applyBorder="1" applyAlignment="1">
      <alignment horizontal="center" vertical="center"/>
    </xf>
    <xf numFmtId="49" fontId="6" fillId="0" borderId="13" xfId="0" applyNumberFormat="1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165" fontId="6" fillId="0" borderId="1" xfId="1" applyNumberFormat="1" applyFont="1" applyBorder="1" applyAlignment="1">
      <alignment horizontal="right" vertical="center"/>
    </xf>
    <xf numFmtId="2" fontId="6" fillId="0" borderId="1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left" vertical="center"/>
    </xf>
    <xf numFmtId="49" fontId="6" fillId="0" borderId="1" xfId="0" applyNumberFormat="1" applyFont="1" applyBorder="1" applyAlignment="1">
      <alignment vertical="center"/>
    </xf>
    <xf numFmtId="165" fontId="6" fillId="0" borderId="1" xfId="1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vertical="center" shrinkToFit="1"/>
    </xf>
    <xf numFmtId="165" fontId="2" fillId="0" borderId="1" xfId="1" applyNumberFormat="1" applyFont="1" applyBorder="1" applyAlignment="1">
      <alignment horizontal="right" vertical="center"/>
    </xf>
    <xf numFmtId="44" fontId="2" fillId="0" borderId="1" xfId="3" applyFont="1" applyBorder="1" applyAlignment="1">
      <alignment horizontal="right" vertical="center"/>
    </xf>
    <xf numFmtId="2" fontId="2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49" fontId="2" fillId="0" borderId="13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left" vertical="center"/>
    </xf>
    <xf numFmtId="0" fontId="0" fillId="0" borderId="0" xfId="0" applyAlignment="1">
      <alignment horizontal="center"/>
    </xf>
  </cellXfs>
  <cellStyles count="4">
    <cellStyle name="Millares" xfId="1" builtinId="3"/>
    <cellStyle name="Moneda" xfId="3" builtinId="4"/>
    <cellStyle name="Normal" xfId="0" builtinId="0"/>
    <cellStyle name="Porcentaje" xfId="2" builtinId="5"/>
  </cellStyles>
  <dxfs count="4"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</dxfs>
  <tableStyles count="0" defaultTableStyle="TableStyleMedium9" defaultPivotStyle="PivotStyleLight16"/>
  <colors>
    <mruColors>
      <color rgb="FFFFDDDD"/>
      <color rgb="FFFFB7B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sng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400" u="sng"/>
              <a:t>Nº Pymes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sng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3.0806526326105158E-3"/>
          <c:y val="0.26761368732998431"/>
          <c:w val="0.94382381669112225"/>
          <c:h val="0.7078122218969412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B7B7"/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delete val="1"/>
          </c:dLbls>
          <c:cat>
            <c:strRef>
              <c:f>Cálculos!$F$5:$F$6</c:f>
              <c:strCache>
                <c:ptCount val="2"/>
                <c:pt idx="0">
                  <c:v>No Pyme</c:v>
                </c:pt>
                <c:pt idx="1">
                  <c:v>Pyme</c:v>
                </c:pt>
              </c:strCache>
            </c:strRef>
          </c:cat>
          <c:val>
            <c:numRef>
              <c:f>Cálculos!$G$5:$G$6</c:f>
              <c:numCache>
                <c:formatCode>General</c:formatCode>
                <c:ptCount val="2"/>
                <c:pt idx="0">
                  <c:v>0</c:v>
                </c:pt>
                <c:pt idx="1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59-4790-8F39-A7BD5EAEE3F0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1186830175"/>
        <c:axId val="1186835935"/>
      </c:barChart>
      <c:valAx>
        <c:axId val="1186835935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186830175"/>
        <c:crosses val="autoZero"/>
        <c:crossBetween val="between"/>
      </c:valAx>
      <c:catAx>
        <c:axId val="11868301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186835935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sng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400" u="sng"/>
              <a:t>% Volumen Presupuestario adjudicado a Pymes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sng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2.9641370750565069E-2"/>
          <c:y val="0.27936122338333808"/>
          <c:w val="0.94168323392975484"/>
          <c:h val="0.70781222189694126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11E3-4C25-90D1-47020099D506}"/>
              </c:ext>
            </c:extLst>
          </c:dPt>
          <c:dPt>
            <c:idx val="1"/>
            <c:bubble3D val="0"/>
            <c:spPr>
              <a:solidFill>
                <a:srgbClr val="FFB7B7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2-11E3-4C25-90D1-47020099D506}"/>
              </c:ext>
            </c:extLst>
          </c:dPt>
          <c:dLbls>
            <c:dLbl>
              <c:idx val="0"/>
              <c:layout>
                <c:manualLayout>
                  <c:x val="0.15601489875968547"/>
                  <c:y val="3.943280741866310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1E3-4C25-90D1-47020099D506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Cálculos!$H$5:$H$6</c:f>
              <c:strCache>
                <c:ptCount val="2"/>
                <c:pt idx="0">
                  <c:v>No Pyme</c:v>
                </c:pt>
                <c:pt idx="1">
                  <c:v>Pyme</c:v>
                </c:pt>
              </c:strCache>
            </c:strRef>
          </c:cat>
          <c:val>
            <c:numRef>
              <c:f>Cálculos!$I$5:$I$6</c:f>
              <c:numCache>
                <c:formatCode>0.00</c:formatCode>
                <c:ptCount val="2"/>
                <c:pt idx="0">
                  <c:v>0</c:v>
                </c:pt>
                <c:pt idx="1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E3-4C25-90D1-47020099D506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4-11E3-4C25-90D1-47020099D50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11E3-4C25-90D1-47020099D506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Cálculos!$H$5:$H$6</c:f>
              <c:strCache>
                <c:ptCount val="2"/>
                <c:pt idx="0">
                  <c:v>No Pyme</c:v>
                </c:pt>
                <c:pt idx="1">
                  <c:v>Pyme</c:v>
                </c:pt>
              </c:strCache>
            </c:strRef>
          </c:cat>
          <c:val>
            <c:numRef>
              <c:f>Cálculos!$J$6:$J$6</c:f>
              <c:numCache>
                <c:formatCode>#,##0.00\ "€"</c:formatCode>
                <c:ptCount val="1"/>
                <c:pt idx="0">
                  <c:v>219858.32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1E3-4C25-90D1-47020099D506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=SERIES(;Cálculos!$B$5:$B$17;Cálculos!$C$5:$C$17;1)</c:f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sng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3.4188043395852144E-2"/>
          <c:y val="0.19620646327354258"/>
          <c:w val="0.50163225548223478"/>
          <c:h val="0.63213189443122653"/>
        </c:manualLayout>
      </c:layout>
      <c:pie3DChart>
        <c:varyColors val="1"/>
        <c:ser>
          <c:idx val="0"/>
          <c:order val="0"/>
          <c:tx>
            <c:strRef>
              <c:f>'CONTRATOS TRLCSP'!$P$4:$P$13</c:f>
              <c:strCache>
                <c:ptCount val="10"/>
                <c:pt idx="0">
                  <c:v>Abierto</c:v>
                </c:pt>
                <c:pt idx="1">
                  <c:v>Abierto</c:v>
                </c:pt>
                <c:pt idx="2">
                  <c:v>Abierto</c:v>
                </c:pt>
                <c:pt idx="3">
                  <c:v>Contrato Menor</c:v>
                </c:pt>
                <c:pt idx="4">
                  <c:v>Contrato Menor</c:v>
                </c:pt>
                <c:pt idx="5">
                  <c:v>Contrato Menor</c:v>
                </c:pt>
                <c:pt idx="6">
                  <c:v>Abierto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31A8-46F6-969B-66D4925068A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31A8-46F6-969B-66D4925068A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31A8-46F6-969B-66D4925068A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31A8-46F6-969B-66D4925068A7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9-31A8-46F6-969B-66D4925068A7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B-31A8-46F6-969B-66D4925068A7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D-31A8-46F6-969B-66D4925068A7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F-31A8-46F6-969B-66D4925068A7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1-31A8-46F6-969B-66D4925068A7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3-31A8-46F6-969B-66D4925068A7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5-31A8-46F6-969B-66D4925068A7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7-31A8-46F6-969B-66D4925068A7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9-31A8-46F6-969B-66D4925068A7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Cálculos!$B$5:$B$17</c:f>
              <c:strCache>
                <c:ptCount val="13"/>
                <c:pt idx="0">
                  <c:v>Abierto criterio precio</c:v>
                </c:pt>
                <c:pt idx="1">
                  <c:v>Restringido criterio precio</c:v>
                </c:pt>
                <c:pt idx="2">
                  <c:v>Procedimiento negociado con publicidad</c:v>
                </c:pt>
                <c:pt idx="3">
                  <c:v>Procedimiento negociado sin publicidad</c:v>
                </c:pt>
                <c:pt idx="4">
                  <c:v>Diálogo competitivo</c:v>
                </c:pt>
                <c:pt idx="5">
                  <c:v>Adjudicación directa</c:v>
                </c:pt>
                <c:pt idx="6">
                  <c:v>Otros</c:v>
                </c:pt>
                <c:pt idx="7">
                  <c:v>Contratación centralizada</c:v>
                </c:pt>
                <c:pt idx="8">
                  <c:v>Abierto </c:v>
                </c:pt>
                <c:pt idx="9">
                  <c:v>Concurso de proyectos</c:v>
                </c:pt>
                <c:pt idx="10">
                  <c:v>Procedimiento de asociación para la innovación</c:v>
                </c:pt>
                <c:pt idx="11">
                  <c:v>Sistema dinámico de adquisición</c:v>
                </c:pt>
                <c:pt idx="12">
                  <c:v>Contrato Menor</c:v>
                </c:pt>
              </c:strCache>
            </c:strRef>
          </c:cat>
          <c:val>
            <c:numRef>
              <c:f>Cálculos!$C$5:$C$17</c:f>
              <c:numCache>
                <c:formatCode>0.00</c:formatCode>
                <c:ptCount val="13"/>
                <c:pt idx="8" formatCode="0%">
                  <c:v>0.98</c:v>
                </c:pt>
                <c:pt idx="9">
                  <c:v>0</c:v>
                </c:pt>
                <c:pt idx="12" formatCode="0%">
                  <c:v>0.02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A5-499D-B3C3-2BA86E251F14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6461021319703464"/>
          <c:y val="0.18563886779379474"/>
          <c:w val="0.33642442467970857"/>
          <c:h val="0.71024365024920255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105334</xdr:colOff>
      <xdr:row>17</xdr:row>
      <xdr:rowOff>31843</xdr:rowOff>
    </xdr:from>
    <xdr:to>
      <xdr:col>11</xdr:col>
      <xdr:colOff>107203</xdr:colOff>
      <xdr:row>33</xdr:row>
      <xdr:rowOff>112806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20650C7A-6DA8-0277-2F7A-CF4DD424DF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203198</xdr:colOff>
      <xdr:row>17</xdr:row>
      <xdr:rowOff>20636</xdr:rowOff>
    </xdr:from>
    <xdr:to>
      <xdr:col>17</xdr:col>
      <xdr:colOff>809624</xdr:colOff>
      <xdr:row>36</xdr:row>
      <xdr:rowOff>25400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26E0344C-B25D-5B8B-75F4-589CDC6A8D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311150</xdr:colOff>
      <xdr:row>17</xdr:row>
      <xdr:rowOff>36512</xdr:rowOff>
    </xdr:from>
    <xdr:to>
      <xdr:col>5</xdr:col>
      <xdr:colOff>4133850</xdr:colOff>
      <xdr:row>38</xdr:row>
      <xdr:rowOff>47625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D279BBBB-B234-D6C4-DBD6-A94683676D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60"/>
  <sheetViews>
    <sheetView tabSelected="1" zoomScale="90" zoomScaleNormal="90" zoomScaleSheetLayoutView="85" workbookViewId="0">
      <pane ySplit="3" topLeftCell="A4" activePane="bottomLeft" state="frozen"/>
      <selection activeCell="F1" sqref="F1"/>
      <selection pane="bottomLeft" activeCell="H35" sqref="H35"/>
    </sheetView>
  </sheetViews>
  <sheetFormatPr baseColWidth="10" defaultRowHeight="14.5" x14ac:dyDescent="0.35"/>
  <cols>
    <col min="1" max="2" width="5" customWidth="1"/>
    <col min="3" max="3" width="9.54296875" style="3" bestFit="1" customWidth="1"/>
    <col min="4" max="4" width="16.81640625" customWidth="1"/>
    <col min="5" max="5" width="16" customWidth="1"/>
    <col min="6" max="6" width="71.1796875" bestFit="1" customWidth="1"/>
    <col min="7" max="7" width="11.1796875" bestFit="1" customWidth="1"/>
    <col min="8" max="8" width="11.1796875" customWidth="1"/>
    <col min="9" max="9" width="13.54296875" customWidth="1"/>
    <col min="10" max="10" width="14.81640625" customWidth="1"/>
    <col min="11" max="11" width="10.81640625" customWidth="1"/>
    <col min="12" max="12" width="10.90625" customWidth="1"/>
    <col min="13" max="13" width="14.453125" customWidth="1"/>
    <col min="14" max="14" width="15.81640625" customWidth="1"/>
    <col min="15" max="15" width="14.6328125" customWidth="1"/>
    <col min="16" max="16" width="18.90625" customWidth="1"/>
    <col min="17" max="17" width="6.90625" customWidth="1"/>
    <col min="18" max="18" width="15.453125" customWidth="1"/>
    <col min="19" max="19" width="36.81640625" bestFit="1" customWidth="1"/>
    <col min="20" max="20" width="9" customWidth="1"/>
    <col min="21" max="34" width="25" customWidth="1"/>
  </cols>
  <sheetData>
    <row r="1" spans="1:20" ht="27.75" customHeight="1" thickBot="1" x14ac:dyDescent="0.4">
      <c r="A1" s="60" t="s">
        <v>66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46">
        <v>46141</v>
      </c>
      <c r="S1" s="47" t="s">
        <v>36</v>
      </c>
    </row>
    <row r="2" spans="1:20" ht="11.25" customHeight="1" thickBot="1" x14ac:dyDescent="0.4">
      <c r="A2" s="33"/>
      <c r="B2" s="33"/>
      <c r="C2" s="34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</row>
    <row r="3" spans="1:20" s="1" customFormat="1" ht="39" customHeight="1" thickBot="1" x14ac:dyDescent="0.4">
      <c r="A3" s="35" t="s">
        <v>7</v>
      </c>
      <c r="B3" s="35" t="s">
        <v>74</v>
      </c>
      <c r="C3" s="37" t="s">
        <v>44</v>
      </c>
      <c r="D3" s="48" t="s">
        <v>33</v>
      </c>
      <c r="E3" s="48" t="s">
        <v>8</v>
      </c>
      <c r="F3" s="36" t="s">
        <v>0</v>
      </c>
      <c r="G3" s="37" t="s">
        <v>37</v>
      </c>
      <c r="H3" s="48" t="s">
        <v>1</v>
      </c>
      <c r="I3" s="57" t="s">
        <v>45</v>
      </c>
      <c r="J3" s="38" t="s">
        <v>38</v>
      </c>
      <c r="K3" s="37" t="s">
        <v>12</v>
      </c>
      <c r="L3" s="39" t="s">
        <v>11</v>
      </c>
      <c r="M3" s="36" t="s">
        <v>9</v>
      </c>
      <c r="N3" s="37" t="s">
        <v>10</v>
      </c>
      <c r="O3" s="37" t="s">
        <v>41</v>
      </c>
      <c r="P3" s="40" t="s">
        <v>76</v>
      </c>
      <c r="Q3" s="41" t="s">
        <v>16</v>
      </c>
      <c r="R3" s="40" t="s">
        <v>39</v>
      </c>
      <c r="S3" s="40" t="s">
        <v>40</v>
      </c>
      <c r="T3" s="41" t="s">
        <v>46</v>
      </c>
    </row>
    <row r="4" spans="1:20" s="1" customFormat="1" x14ac:dyDescent="0.35">
      <c r="A4" s="67">
        <v>1</v>
      </c>
      <c r="B4" s="67" t="s">
        <v>75</v>
      </c>
      <c r="C4" s="62">
        <v>202505</v>
      </c>
      <c r="D4" s="68" t="s">
        <v>51</v>
      </c>
      <c r="E4" s="69" t="s">
        <v>52</v>
      </c>
      <c r="F4" s="70" t="s">
        <v>67</v>
      </c>
      <c r="G4" s="71">
        <v>150191.98000000001</v>
      </c>
      <c r="H4" s="71">
        <v>31540.32</v>
      </c>
      <c r="I4" s="71">
        <v>181732.3</v>
      </c>
      <c r="J4" s="71">
        <v>86780.93</v>
      </c>
      <c r="K4" s="72">
        <v>15</v>
      </c>
      <c r="L4" s="73">
        <v>8</v>
      </c>
      <c r="M4" s="68" t="s">
        <v>2</v>
      </c>
      <c r="N4" s="68" t="s">
        <v>3</v>
      </c>
      <c r="O4" s="68" t="s">
        <v>4</v>
      </c>
      <c r="P4" s="68" t="s">
        <v>53</v>
      </c>
      <c r="Q4" s="68" t="s">
        <v>18</v>
      </c>
      <c r="R4" s="58" t="s">
        <v>47</v>
      </c>
      <c r="S4" s="74" t="s">
        <v>50</v>
      </c>
      <c r="T4" s="69" t="s">
        <v>18</v>
      </c>
    </row>
    <row r="5" spans="1:20" s="1" customFormat="1" x14ac:dyDescent="0.35">
      <c r="A5" s="2">
        <v>2</v>
      </c>
      <c r="B5" s="2" t="s">
        <v>75</v>
      </c>
      <c r="C5" s="69">
        <v>202505</v>
      </c>
      <c r="D5" s="68" t="s">
        <v>51</v>
      </c>
      <c r="E5" s="69" t="s">
        <v>52</v>
      </c>
      <c r="F5" s="75" t="s">
        <v>68</v>
      </c>
      <c r="G5" s="76">
        <v>140423.25</v>
      </c>
      <c r="H5" s="71">
        <v>29488.880000000001</v>
      </c>
      <c r="I5" s="76">
        <v>169912.13</v>
      </c>
      <c r="J5" s="76">
        <v>82772.7</v>
      </c>
      <c r="K5" s="77">
        <v>15</v>
      </c>
      <c r="L5" s="78">
        <v>8</v>
      </c>
      <c r="M5" s="68" t="s">
        <v>2</v>
      </c>
      <c r="N5" s="68" t="s">
        <v>3</v>
      </c>
      <c r="O5" s="68" t="s">
        <v>4</v>
      </c>
      <c r="P5" s="68" t="s">
        <v>53</v>
      </c>
      <c r="Q5" s="68" t="s">
        <v>18</v>
      </c>
      <c r="R5" s="69" t="s">
        <v>48</v>
      </c>
      <c r="S5" s="79" t="s">
        <v>49</v>
      </c>
      <c r="T5" s="69" t="s">
        <v>18</v>
      </c>
    </row>
    <row r="6" spans="1:20" s="1" customFormat="1" x14ac:dyDescent="0.35">
      <c r="A6" s="2">
        <v>3</v>
      </c>
      <c r="B6" s="2" t="s">
        <v>75</v>
      </c>
      <c r="C6" s="69" t="s">
        <v>54</v>
      </c>
      <c r="D6" s="68" t="s">
        <v>56</v>
      </c>
      <c r="E6" s="69" t="s">
        <v>57</v>
      </c>
      <c r="F6" s="80" t="s">
        <v>69</v>
      </c>
      <c r="G6" s="76">
        <v>48790.29</v>
      </c>
      <c r="H6" s="71">
        <v>10245.959999999999</v>
      </c>
      <c r="I6" s="76">
        <v>59036.25</v>
      </c>
      <c r="J6" s="76">
        <v>31713.69</v>
      </c>
      <c r="K6" s="77">
        <v>36</v>
      </c>
      <c r="L6" s="78">
        <v>4</v>
      </c>
      <c r="M6" s="68" t="s">
        <v>2</v>
      </c>
      <c r="N6" s="68" t="s">
        <v>3</v>
      </c>
      <c r="O6" s="68" t="s">
        <v>4</v>
      </c>
      <c r="P6" s="68" t="s">
        <v>53</v>
      </c>
      <c r="Q6" s="68" t="s">
        <v>18</v>
      </c>
      <c r="R6" s="69" t="s">
        <v>55</v>
      </c>
      <c r="S6" s="79" t="s">
        <v>71</v>
      </c>
      <c r="T6" s="69" t="s">
        <v>34</v>
      </c>
    </row>
    <row r="7" spans="1:20" s="1" customFormat="1" x14ac:dyDescent="0.35">
      <c r="A7" s="2">
        <v>4</v>
      </c>
      <c r="B7" s="2" t="s">
        <v>75</v>
      </c>
      <c r="C7" s="69" t="s">
        <v>58</v>
      </c>
      <c r="D7" s="68" t="s">
        <v>60</v>
      </c>
      <c r="E7" s="68" t="s">
        <v>60</v>
      </c>
      <c r="F7" s="80" t="s">
        <v>70</v>
      </c>
      <c r="G7" s="76">
        <v>1160</v>
      </c>
      <c r="H7" s="71">
        <v>243.6</v>
      </c>
      <c r="I7" s="76">
        <v>1403.6</v>
      </c>
      <c r="J7" s="76">
        <v>936</v>
      </c>
      <c r="K7" s="77">
        <v>1</v>
      </c>
      <c r="L7" s="78">
        <v>1</v>
      </c>
      <c r="M7" s="68" t="s">
        <v>73</v>
      </c>
      <c r="N7" s="68" t="s">
        <v>3</v>
      </c>
      <c r="O7" s="68" t="s">
        <v>4</v>
      </c>
      <c r="P7" s="68" t="s">
        <v>5</v>
      </c>
      <c r="Q7" s="68" t="s">
        <v>18</v>
      </c>
      <c r="R7" s="69" t="s">
        <v>63</v>
      </c>
      <c r="S7" s="79" t="s">
        <v>72</v>
      </c>
      <c r="T7" s="69" t="s">
        <v>34</v>
      </c>
    </row>
    <row r="8" spans="1:20" s="1" customFormat="1" x14ac:dyDescent="0.35">
      <c r="A8" s="2">
        <v>5</v>
      </c>
      <c r="B8" s="2" t="s">
        <v>75</v>
      </c>
      <c r="C8" s="69" t="s">
        <v>59</v>
      </c>
      <c r="D8" s="68" t="s">
        <v>61</v>
      </c>
      <c r="E8" s="68" t="s">
        <v>61</v>
      </c>
      <c r="F8" s="59" t="s">
        <v>62</v>
      </c>
      <c r="G8" s="76">
        <v>4067</v>
      </c>
      <c r="H8" s="71">
        <v>854.07</v>
      </c>
      <c r="I8" s="76">
        <v>4921.07</v>
      </c>
      <c r="J8" s="76">
        <v>2695</v>
      </c>
      <c r="K8" s="77">
        <v>12</v>
      </c>
      <c r="L8" s="78">
        <v>3</v>
      </c>
      <c r="M8" s="68" t="s">
        <v>2</v>
      </c>
      <c r="N8" s="68" t="s">
        <v>3</v>
      </c>
      <c r="O8" s="68" t="s">
        <v>4</v>
      </c>
      <c r="P8" s="68" t="s">
        <v>5</v>
      </c>
      <c r="Q8" s="68" t="s">
        <v>18</v>
      </c>
      <c r="R8" s="69" t="s">
        <v>64</v>
      </c>
      <c r="S8" s="59" t="s">
        <v>65</v>
      </c>
      <c r="T8" s="69" t="s">
        <v>34</v>
      </c>
    </row>
    <row r="9" spans="1:20" s="1" customFormat="1" x14ac:dyDescent="0.35">
      <c r="A9" s="2">
        <v>6</v>
      </c>
      <c r="B9" s="82" t="s">
        <v>85</v>
      </c>
      <c r="C9" s="69" t="s">
        <v>84</v>
      </c>
      <c r="D9" s="68" t="s">
        <v>83</v>
      </c>
      <c r="E9" s="69" t="s">
        <v>82</v>
      </c>
      <c r="F9" s="80" t="s">
        <v>81</v>
      </c>
      <c r="G9" s="76">
        <v>14900</v>
      </c>
      <c r="H9" s="76">
        <v>3219</v>
      </c>
      <c r="I9" s="76">
        <v>17496.599999999999</v>
      </c>
      <c r="J9" s="76">
        <v>14460</v>
      </c>
      <c r="K9" s="77">
        <v>12</v>
      </c>
      <c r="L9" s="78">
        <v>1</v>
      </c>
      <c r="M9" s="68" t="s">
        <v>2</v>
      </c>
      <c r="N9" s="68" t="s">
        <v>3</v>
      </c>
      <c r="O9" s="68" t="s">
        <v>4</v>
      </c>
      <c r="P9" s="68" t="s">
        <v>5</v>
      </c>
      <c r="Q9" s="68" t="s">
        <v>18</v>
      </c>
      <c r="R9" s="69" t="s">
        <v>80</v>
      </c>
      <c r="S9" s="79" t="s">
        <v>79</v>
      </c>
      <c r="T9" s="69" t="s">
        <v>34</v>
      </c>
    </row>
    <row r="10" spans="1:20" s="1" customFormat="1" x14ac:dyDescent="0.35">
      <c r="A10" s="2">
        <v>7</v>
      </c>
      <c r="B10" s="2" t="s">
        <v>85</v>
      </c>
      <c r="C10" s="69" t="s">
        <v>86</v>
      </c>
      <c r="D10" s="68" t="s">
        <v>83</v>
      </c>
      <c r="E10" s="68" t="s">
        <v>83</v>
      </c>
      <c r="F10" s="83" t="s">
        <v>87</v>
      </c>
      <c r="G10" s="84">
        <v>750</v>
      </c>
      <c r="H10" s="85">
        <v>157.5</v>
      </c>
      <c r="I10" s="85">
        <v>605</v>
      </c>
      <c r="J10" s="85">
        <v>500</v>
      </c>
      <c r="K10" s="86">
        <v>12</v>
      </c>
      <c r="L10" s="87">
        <v>3</v>
      </c>
      <c r="M10" s="88" t="s">
        <v>2</v>
      </c>
      <c r="N10" s="88" t="s">
        <v>3</v>
      </c>
      <c r="O10" s="88" t="s">
        <v>4</v>
      </c>
      <c r="P10" s="88" t="s">
        <v>53</v>
      </c>
      <c r="Q10" s="88" t="s">
        <v>18</v>
      </c>
      <c r="R10" s="89" t="s">
        <v>88</v>
      </c>
      <c r="S10" s="90" t="s">
        <v>89</v>
      </c>
      <c r="T10" s="88" t="s">
        <v>34</v>
      </c>
    </row>
    <row r="11" spans="1:20" s="1" customFormat="1" x14ac:dyDescent="0.35">
      <c r="A11" s="2">
        <v>8</v>
      </c>
      <c r="B11" s="2"/>
      <c r="C11" s="69"/>
      <c r="D11" s="68"/>
      <c r="E11" s="69"/>
      <c r="F11" s="80"/>
      <c r="G11" s="76"/>
      <c r="H11" s="76"/>
      <c r="I11" s="76"/>
      <c r="J11" s="81"/>
      <c r="K11" s="77"/>
      <c r="L11" s="78"/>
      <c r="M11" s="68"/>
      <c r="N11" s="68"/>
      <c r="O11" s="68"/>
      <c r="P11" s="68"/>
      <c r="Q11" s="68"/>
      <c r="R11" s="69"/>
      <c r="S11" s="79"/>
      <c r="T11" s="69"/>
    </row>
    <row r="12" spans="1:20" s="1" customFormat="1" x14ac:dyDescent="0.35">
      <c r="A12" s="2">
        <v>9</v>
      </c>
      <c r="B12" s="2"/>
      <c r="C12" s="69"/>
      <c r="D12" s="68"/>
      <c r="E12" s="69"/>
      <c r="F12" s="80"/>
      <c r="G12" s="76"/>
      <c r="H12" s="76"/>
      <c r="I12" s="76"/>
      <c r="J12" s="81"/>
      <c r="K12" s="77"/>
      <c r="L12" s="78"/>
      <c r="M12" s="68"/>
      <c r="N12" s="68"/>
      <c r="O12" s="68"/>
      <c r="P12" s="68"/>
      <c r="Q12" s="68"/>
      <c r="R12" s="69"/>
      <c r="S12" s="79"/>
      <c r="T12" s="69"/>
    </row>
    <row r="13" spans="1:20" s="1" customFormat="1" x14ac:dyDescent="0.35">
      <c r="A13" s="2">
        <v>10</v>
      </c>
      <c r="B13" s="2"/>
      <c r="C13" s="69"/>
      <c r="D13" s="68"/>
      <c r="E13" s="69"/>
      <c r="F13" s="80"/>
      <c r="G13" s="76"/>
      <c r="H13" s="76"/>
      <c r="I13" s="76"/>
      <c r="J13" s="81"/>
      <c r="K13" s="77"/>
      <c r="L13" s="78"/>
      <c r="M13" s="68"/>
      <c r="N13" s="68"/>
      <c r="O13" s="68"/>
      <c r="P13" s="68"/>
      <c r="Q13" s="68"/>
      <c r="R13" s="69"/>
      <c r="S13" s="79"/>
      <c r="T13" s="69"/>
    </row>
    <row r="14" spans="1:20" s="4" customFormat="1" x14ac:dyDescent="0.35">
      <c r="A14"/>
      <c r="B14"/>
      <c r="C14" s="3"/>
      <c r="D14" s="30"/>
      <c r="E14"/>
      <c r="F14"/>
      <c r="G14" s="5"/>
      <c r="H14" s="5"/>
      <c r="I14"/>
      <c r="J14" s="32">
        <f>+J4+J5+J6+J7+J8+J9+J10</f>
        <v>219858.32</v>
      </c>
      <c r="K14"/>
      <c r="L14"/>
      <c r="M14"/>
      <c r="N14"/>
      <c r="O14"/>
      <c r="P14"/>
      <c r="Q14"/>
      <c r="R14"/>
    </row>
    <row r="15" spans="1:20" x14ac:dyDescent="0.35">
      <c r="D15" s="30" t="s">
        <v>35</v>
      </c>
    </row>
    <row r="36" spans="3:16" x14ac:dyDescent="0.35">
      <c r="G36" s="31" t="s">
        <v>16</v>
      </c>
      <c r="H36" s="63" t="s">
        <v>77</v>
      </c>
      <c r="J36" s="31"/>
    </row>
    <row r="37" spans="3:16" x14ac:dyDescent="0.35">
      <c r="C37" s="6"/>
      <c r="D37" s="3"/>
      <c r="E37" s="6"/>
      <c r="F37" s="7"/>
      <c r="H37" s="63" t="s">
        <v>78</v>
      </c>
      <c r="K37" s="6"/>
      <c r="L37" s="3"/>
      <c r="M37" s="3"/>
      <c r="O37" s="6"/>
      <c r="P37" s="3"/>
    </row>
    <row r="38" spans="3:16" x14ac:dyDescent="0.35">
      <c r="C38" s="6"/>
      <c r="E38" s="6"/>
      <c r="F38" s="6"/>
    </row>
    <row r="39" spans="3:16" x14ac:dyDescent="0.35">
      <c r="C39" s="6"/>
      <c r="E39" s="6"/>
      <c r="F39" s="6"/>
      <c r="P39" s="5"/>
    </row>
    <row r="40" spans="3:16" x14ac:dyDescent="0.35">
      <c r="C40" s="6"/>
      <c r="E40" s="6"/>
      <c r="F40" s="6"/>
    </row>
    <row r="41" spans="3:16" x14ac:dyDescent="0.35">
      <c r="C41"/>
      <c r="E41" s="20"/>
      <c r="F41" s="5"/>
    </row>
    <row r="42" spans="3:16" x14ac:dyDescent="0.35">
      <c r="C42"/>
    </row>
    <row r="43" spans="3:16" x14ac:dyDescent="0.35">
      <c r="C43"/>
      <c r="F43" s="5"/>
    </row>
    <row r="44" spans="3:16" x14ac:dyDescent="0.35">
      <c r="C44"/>
      <c r="F44" s="5"/>
    </row>
    <row r="45" spans="3:16" x14ac:dyDescent="0.35">
      <c r="C45"/>
      <c r="F45" s="5"/>
    </row>
    <row r="46" spans="3:16" x14ac:dyDescent="0.35">
      <c r="C46"/>
      <c r="F46" s="5"/>
    </row>
    <row r="47" spans="3:16" x14ac:dyDescent="0.35">
      <c r="C47"/>
      <c r="F47" s="5"/>
    </row>
    <row r="48" spans="3:16" x14ac:dyDescent="0.35">
      <c r="C48"/>
      <c r="F48" s="5"/>
    </row>
    <row r="49" spans="3:10" x14ac:dyDescent="0.35">
      <c r="C49"/>
      <c r="F49" s="5"/>
    </row>
    <row r="50" spans="3:10" x14ac:dyDescent="0.35">
      <c r="C50" s="26"/>
      <c r="E50" s="27"/>
      <c r="F50" s="5"/>
    </row>
    <row r="51" spans="3:10" x14ac:dyDescent="0.35">
      <c r="C51"/>
      <c r="E51" s="28"/>
      <c r="F51" s="5"/>
    </row>
    <row r="52" spans="3:10" x14ac:dyDescent="0.35">
      <c r="C52"/>
      <c r="E52" s="28"/>
      <c r="F52" s="5"/>
    </row>
    <row r="53" spans="3:10" x14ac:dyDescent="0.35">
      <c r="C53"/>
      <c r="E53" s="28"/>
      <c r="F53" s="5"/>
    </row>
    <row r="54" spans="3:10" x14ac:dyDescent="0.35">
      <c r="C54"/>
      <c r="E54" s="27"/>
      <c r="F54" s="5"/>
    </row>
    <row r="55" spans="3:10" x14ac:dyDescent="0.35">
      <c r="C55"/>
      <c r="E55" s="3"/>
      <c r="F55" s="29"/>
    </row>
    <row r="60" spans="3:10" x14ac:dyDescent="0.35">
      <c r="F60" s="91"/>
      <c r="G60" s="91"/>
      <c r="H60" s="3"/>
      <c r="J60" s="3"/>
    </row>
  </sheetData>
  <mergeCells count="1">
    <mergeCell ref="F60:G60"/>
  </mergeCells>
  <conditionalFormatting sqref="C4">
    <cfRule type="expression" dxfId="3" priority="6">
      <formula>"'B5""Finalizaciónfacturación"""</formula>
    </cfRule>
  </conditionalFormatting>
  <conditionalFormatting sqref="F8">
    <cfRule type="expression" dxfId="2" priority="4">
      <formula>"'B5""Finalizaciónfacturación"""</formula>
    </cfRule>
  </conditionalFormatting>
  <conditionalFormatting sqref="R4">
    <cfRule type="expression" dxfId="1" priority="5">
      <formula>"'B5""Finalizaciónfacturación"""</formula>
    </cfRule>
  </conditionalFormatting>
  <conditionalFormatting sqref="S8">
    <cfRule type="expression" dxfId="0" priority="1">
      <formula>"'B5""Finalizaciónfacturación"""</formula>
    </cfRule>
  </conditionalFormatting>
  <pageMargins left="0.42" right="0.41" top="0.74803149606299213" bottom="0.74803149606299213" header="0.31496062992125984" footer="0.31496062992125984"/>
  <pageSetup paperSize="9" scale="65" orientation="landscape" verticalDpi="1200" r:id="rId1"/>
  <ignoredErrors>
    <ignoredError sqref="C7:C8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81EBB6-368C-4319-A0E8-3AF2B97D5079}">
  <dimension ref="B3:J19"/>
  <sheetViews>
    <sheetView workbookViewId="0">
      <selection activeCell="H19" sqref="H19"/>
    </sheetView>
  </sheetViews>
  <sheetFormatPr baseColWidth="10" defaultRowHeight="14.5" x14ac:dyDescent="0.35"/>
  <cols>
    <col min="2" max="2" width="41.81640625" bestFit="1" customWidth="1"/>
    <col min="3" max="3" width="10.90625" customWidth="1"/>
    <col min="4" max="4" width="12.81640625" customWidth="1"/>
    <col min="5" max="5" width="12.08984375" bestFit="1" customWidth="1"/>
    <col min="6" max="6" width="27.36328125" bestFit="1" customWidth="1"/>
    <col min="8" max="8" width="27.36328125" bestFit="1" customWidth="1"/>
    <col min="9" max="9" width="12.1796875" customWidth="1"/>
    <col min="10" max="10" width="12.90625" customWidth="1"/>
    <col min="11" max="11" width="27.36328125" bestFit="1" customWidth="1"/>
    <col min="12" max="12" width="11.1796875" bestFit="1" customWidth="1"/>
  </cols>
  <sheetData>
    <row r="3" spans="2:10" ht="15" thickBot="1" x14ac:dyDescent="0.4"/>
    <row r="4" spans="2:10" ht="15" thickBot="1" x14ac:dyDescent="0.4">
      <c r="B4" s="22" t="s">
        <v>13</v>
      </c>
      <c r="C4" s="16" t="s">
        <v>32</v>
      </c>
      <c r="D4" s="16" t="s">
        <v>6</v>
      </c>
      <c r="F4" s="10" t="s">
        <v>15</v>
      </c>
      <c r="G4" s="13" t="s">
        <v>29</v>
      </c>
      <c r="H4" s="12" t="s">
        <v>15</v>
      </c>
      <c r="I4" s="13" t="s">
        <v>30</v>
      </c>
      <c r="J4" s="13" t="s">
        <v>6</v>
      </c>
    </row>
    <row r="5" spans="2:10" x14ac:dyDescent="0.35">
      <c r="B5" s="14" t="s">
        <v>19</v>
      </c>
      <c r="C5" s="43"/>
      <c r="D5" s="21"/>
      <c r="F5" s="8" t="s">
        <v>17</v>
      </c>
      <c r="G5" s="17">
        <v>0</v>
      </c>
      <c r="H5" t="s">
        <v>17</v>
      </c>
      <c r="I5" s="51">
        <f>100-I6</f>
        <v>0</v>
      </c>
      <c r="J5" s="53">
        <f>D19-J6</f>
        <v>0</v>
      </c>
    </row>
    <row r="6" spans="2:10" ht="15" thickBot="1" x14ac:dyDescent="0.4">
      <c r="B6" s="14" t="s">
        <v>20</v>
      </c>
      <c r="C6" s="44"/>
      <c r="D6" s="21"/>
      <c r="F6" s="9" t="s">
        <v>16</v>
      </c>
      <c r="G6" s="19">
        <v>7</v>
      </c>
      <c r="H6" s="11" t="s">
        <v>16</v>
      </c>
      <c r="I6" s="52">
        <f>+(J6/$D$19)*100</f>
        <v>100</v>
      </c>
      <c r="J6" s="18">
        <f>'CONTRATOS TRLCSP'!J14</f>
        <v>219858.32</v>
      </c>
    </row>
    <row r="7" spans="2:10" x14ac:dyDescent="0.35">
      <c r="B7" s="14" t="s">
        <v>21</v>
      </c>
      <c r="C7" s="44"/>
      <c r="D7" s="21"/>
    </row>
    <row r="8" spans="2:10" x14ac:dyDescent="0.35">
      <c r="B8" s="14" t="s">
        <v>22</v>
      </c>
      <c r="C8" s="42"/>
      <c r="D8" s="21"/>
    </row>
    <row r="9" spans="2:10" x14ac:dyDescent="0.35">
      <c r="B9" s="14" t="s">
        <v>23</v>
      </c>
      <c r="C9" s="44"/>
      <c r="D9" s="21"/>
    </row>
    <row r="10" spans="2:10" x14ac:dyDescent="0.35">
      <c r="B10" s="14" t="s">
        <v>24</v>
      </c>
      <c r="C10" s="44"/>
      <c r="D10" s="21"/>
    </row>
    <row r="11" spans="2:10" x14ac:dyDescent="0.35">
      <c r="B11" s="14" t="s">
        <v>14</v>
      </c>
      <c r="C11" s="44"/>
      <c r="D11" s="21"/>
    </row>
    <row r="12" spans="2:10" x14ac:dyDescent="0.35">
      <c r="B12" s="14" t="s">
        <v>25</v>
      </c>
      <c r="C12" s="44"/>
      <c r="D12" s="21"/>
    </row>
    <row r="13" spans="2:10" x14ac:dyDescent="0.35">
      <c r="B13" s="23" t="s">
        <v>31</v>
      </c>
      <c r="C13" s="64">
        <f>D13/$D$18</f>
        <v>0.98</v>
      </c>
      <c r="D13" s="21">
        <f>+'CONTRATOS TRLCSP'!J4+'CONTRATOS TRLCSP'!J5+'CONTRATOS TRLCSP'!J6+'CONTRATOS TRLCSP'!J9</f>
        <v>215727.32</v>
      </c>
    </row>
    <row r="14" spans="2:10" x14ac:dyDescent="0.35">
      <c r="B14" s="14" t="s">
        <v>26</v>
      </c>
      <c r="C14" s="24">
        <f t="shared" ref="C14" si="0">+(D14/$D$19)*100</f>
        <v>0</v>
      </c>
      <c r="D14" s="21">
        <v>0</v>
      </c>
    </row>
    <row r="15" spans="2:10" x14ac:dyDescent="0.35">
      <c r="B15" s="14" t="s">
        <v>27</v>
      </c>
      <c r="C15" s="45"/>
      <c r="D15" s="21"/>
    </row>
    <row r="16" spans="2:10" x14ac:dyDescent="0.35">
      <c r="B16" s="14" t="s">
        <v>28</v>
      </c>
      <c r="C16" s="45"/>
      <c r="D16" s="21"/>
    </row>
    <row r="17" spans="2:6" ht="15" thickBot="1" x14ac:dyDescent="0.4">
      <c r="B17" s="15" t="s">
        <v>5</v>
      </c>
      <c r="C17" s="65">
        <f>D17/$D$18</f>
        <v>0.02</v>
      </c>
      <c r="D17" s="18">
        <f>+'CONTRATOS TRLCSP'!J7+'CONTRATOS TRLCSP'!J8+'CONTRATOS TRLCSP'!J10</f>
        <v>4131</v>
      </c>
    </row>
    <row r="18" spans="2:6" ht="15" thickBot="1" x14ac:dyDescent="0.4">
      <c r="C18" s="66">
        <f>SUM(C5:C17)</f>
        <v>1</v>
      </c>
      <c r="D18" s="25">
        <f>SUM(D5:D17)</f>
        <v>219858.32</v>
      </c>
    </row>
    <row r="19" spans="2:6" x14ac:dyDescent="0.35">
      <c r="B19" s="54" t="s">
        <v>43</v>
      </c>
      <c r="C19" s="55"/>
      <c r="D19" s="56">
        <f>'CONTRATOS TRLCSP'!J14</f>
        <v>219858.32</v>
      </c>
      <c r="E19" s="49">
        <f>D18-D19</f>
        <v>0</v>
      </c>
      <c r="F19" s="50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CONTRATOS TRLCSP</vt:lpstr>
      <vt:lpstr>Cálculos</vt:lpstr>
      <vt:lpstr>'CONTRATOS TRLCSP'!Área_de_impresión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Penelope</dc:creator>
  <cp:lastModifiedBy>Laura Avellaneda Banegas</cp:lastModifiedBy>
  <cp:lastPrinted>2025-01-29T10:20:11Z</cp:lastPrinted>
  <dcterms:created xsi:type="dcterms:W3CDTF">2025-01-29T10:00:26Z</dcterms:created>
  <dcterms:modified xsi:type="dcterms:W3CDTF">2026-05-18T11:11:05Z</dcterms:modified>
</cp:coreProperties>
</file>