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MAVESA/Licitaciones MAV/Estado de las licitaciones y Transparencia trimestral/2022_Contratos Trimestrales_MAV/"/>
    </mc:Choice>
  </mc:AlternateContent>
  <xr:revisionPtr revIDLastSave="58" documentId="14_{D894B4E8-28A7-4276-97F2-C1BAF2D28B90}" xr6:coauthVersionLast="47" xr6:coauthVersionMax="47" xr10:uidLastSave="{3CAB3113-9D27-4540-939B-BCB7D0F53326}"/>
  <bookViews>
    <workbookView xWindow="-108" yWindow="-108" windowWidth="23256" windowHeight="13176" activeTab="3" xr2:uid="{00000000-000D-0000-FFFF-FFFF00000000}"/>
  </bookViews>
  <sheets>
    <sheet name="2022_1T" sheetId="1" r:id="rId1"/>
    <sheet name="2022_2T" sheetId="2" r:id="rId2"/>
    <sheet name="2022_3T" sheetId="3" r:id="rId3"/>
    <sheet name="2022_4T" sheetId="5" r:id="rId4"/>
  </sheets>
  <externalReferences>
    <externalReference r:id="rId5"/>
    <externalReference r:id="rId6"/>
  </externalReference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5" l="1"/>
  <c r="H17" i="3"/>
  <c r="U8" i="3"/>
  <c r="S8" i="3"/>
  <c r="R8" i="3"/>
  <c r="I8" i="3"/>
  <c r="J8" i="3" s="1"/>
  <c r="S7" i="3"/>
  <c r="R7" i="3"/>
  <c r="J7" i="3"/>
  <c r="I7" i="3"/>
  <c r="S6" i="3"/>
  <c r="R6" i="3"/>
  <c r="K6" i="3"/>
  <c r="L6" i="3" s="1"/>
  <c r="AA7" i="2"/>
  <c r="AA6" i="2"/>
  <c r="S7" i="2"/>
  <c r="R7" i="2"/>
  <c r="Q7" i="2"/>
  <c r="I7" i="2"/>
  <c r="S6" i="2"/>
  <c r="R6" i="2"/>
  <c r="Q6" i="2"/>
  <c r="J6" i="2"/>
  <c r="K6" i="2" s="1"/>
  <c r="G17" i="2"/>
  <c r="AA7" i="1"/>
  <c r="AA6" i="1"/>
  <c r="S7" i="1"/>
  <c r="R7" i="1"/>
  <c r="Q7" i="1"/>
  <c r="H7" i="1"/>
  <c r="I7" i="1" s="1"/>
  <c r="R6" i="1"/>
  <c r="Q6" i="1"/>
  <c r="I6" i="1"/>
  <c r="H6" i="1"/>
  <c r="J13" i="5" l="1"/>
  <c r="K8" i="3"/>
  <c r="L8" i="3" s="1"/>
  <c r="J10" i="3"/>
  <c r="AB7" i="3" s="1"/>
  <c r="K7" i="3"/>
  <c r="L7" i="3" s="1"/>
  <c r="I9" i="2"/>
  <c r="H13" i="2" s="1"/>
  <c r="H17" i="2" s="1"/>
  <c r="J7" i="2"/>
  <c r="K7" i="2"/>
  <c r="J7" i="1"/>
  <c r="K7" i="1" s="1"/>
  <c r="J6" i="1"/>
  <c r="K6" i="1" s="1"/>
  <c r="I9" i="1"/>
  <c r="H13" i="1" s="1"/>
  <c r="AB7" i="5" l="1"/>
  <c r="AB8" i="5"/>
  <c r="AB6" i="5"/>
  <c r="AB9" i="5"/>
  <c r="AB10" i="5"/>
  <c r="AB11" i="5"/>
  <c r="I16" i="5"/>
  <c r="AB6" i="3"/>
  <c r="I13" i="3"/>
  <c r="AB8" i="3"/>
  <c r="AB10" i="3" s="1"/>
  <c r="AA9" i="2"/>
  <c r="G17" i="1"/>
  <c r="AB13" i="5" l="1"/>
  <c r="I20" i="5"/>
  <c r="I17" i="3"/>
  <c r="J13" i="3"/>
  <c r="AA9" i="1"/>
  <c r="H17" i="1"/>
  <c r="J19" i="5" l="1"/>
  <c r="J18" i="5"/>
  <c r="J17" i="5"/>
  <c r="J16" i="5"/>
  <c r="J16" i="3"/>
  <c r="J15" i="3"/>
  <c r="J14" i="3"/>
  <c r="J17" i="3" s="1"/>
  <c r="J20" i="5" l="1"/>
</calcChain>
</file>

<file path=xl/sharedStrings.xml><?xml version="1.0" encoding="utf-8"?>
<sst xmlns="http://schemas.openxmlformats.org/spreadsheetml/2006/main" count="351" uniqueCount="103">
  <si>
    <t>CONTRATOS MURCIA ALTA VELOCIDAD, S.A.</t>
  </si>
  <si>
    <t>Procedimiento Abierto</t>
  </si>
  <si>
    <t>Procedimiento con negociación</t>
  </si>
  <si>
    <t>Adjudicación Directa</t>
  </si>
  <si>
    <t>1 TRIMESTRE</t>
  </si>
  <si>
    <t xml:space="preserve">ESTADO </t>
  </si>
  <si>
    <t>Exp.</t>
  </si>
  <si>
    <t>OBJETO</t>
  </si>
  <si>
    <t xml:space="preserve">CPV </t>
  </si>
  <si>
    <t xml:space="preserve">CPV (TEXTO) </t>
  </si>
  <si>
    <t>TIPO</t>
  </si>
  <si>
    <t>PRESUPUESTO BASE DE LICITACIÓN (Incluye IVA)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</si>
  <si>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</si>
  <si>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</si>
  <si>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</si>
  <si>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</si>
  <si>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</si>
  <si>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</si>
  <si>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</si>
  <si>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</si>
  <si>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</si>
  <si>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</si>
  <si>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</si>
  <si>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</si>
  <si>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</si>
  <si>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</si>
  <si>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</si>
  <si>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</si>
  <si>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</si>
  <si>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</si>
  <si>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</si>
  <si>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CERRADA</t>
  </si>
  <si>
    <t>Web/Ley de transparencia</t>
  </si>
  <si>
    <t>NO</t>
  </si>
  <si>
    <t>SUMINISTRO</t>
  </si>
  <si>
    <t>Adjudicación directa</t>
  </si>
  <si>
    <t>TOTAL</t>
  </si>
  <si>
    <t>Procedimientos</t>
  </si>
  <si>
    <t>Nº de contratos</t>
  </si>
  <si>
    <t>IVA incluido</t>
  </si>
  <si>
    <t>Resto de contratos</t>
  </si>
  <si>
    <t>SERVICIOS</t>
  </si>
  <si>
    <t>Servicio de Contabilidad Externo</t>
  </si>
  <si>
    <t>79200000</t>
  </si>
  <si>
    <t>Servicios de contabilidad, de auditoría y fiscales</t>
  </si>
  <si>
    <t>Ana Palma Hurtado</t>
  </si>
  <si>
    <t>EJERCICIO 2022</t>
  </si>
  <si>
    <t>Software de contabilidad</t>
  </si>
  <si>
    <t>48444000</t>
  </si>
  <si>
    <t>Sistema de contabilidad</t>
  </si>
  <si>
    <t>Sage Spain, S.L.</t>
  </si>
  <si>
    <t>2 TRIMESTRE</t>
  </si>
  <si>
    <t>Teléfonos móviles</t>
  </si>
  <si>
    <t>32250000</t>
  </si>
  <si>
    <t>EL CORTE INGLES, S.A</t>
  </si>
  <si>
    <t>Aparatos de aire acondicionado</t>
  </si>
  <si>
    <t>39717200</t>
  </si>
  <si>
    <t>AMAZON SPAIN SERVICES SL</t>
  </si>
  <si>
    <t>3 TRIMESTRE</t>
  </si>
  <si>
    <t>Estado Licitación</t>
  </si>
  <si>
    <t>Estado Contrato</t>
  </si>
  <si>
    <t>Adjudicado</t>
  </si>
  <si>
    <t>Liquidado</t>
  </si>
  <si>
    <t>En ejecución</t>
  </si>
  <si>
    <t>Asesoría Integral</t>
  </si>
  <si>
    <t>79000000.</t>
  </si>
  <si>
    <t>Servicios a empresas: legislación, mercadotecnia, asesoría, selección de personal, imprenta y seguridad</t>
  </si>
  <si>
    <t>Cauce Consultores de Negocio, S.L.</t>
  </si>
  <si>
    <t>SI</t>
  </si>
  <si>
    <t>Suministro de servicios de telefonía integral e internet</t>
  </si>
  <si>
    <t>64212000</t>
  </si>
  <si>
    <t>Servicios de telefonía móvil</t>
  </si>
  <si>
    <t>ORANGE ESPAGNE, SAU,</t>
  </si>
  <si>
    <t>Servicio de mantenimiento informático</t>
  </si>
  <si>
    <t>50312600</t>
  </si>
  <si>
    <t>Mantenimiento y reparación de equipo de tecnología de la información</t>
  </si>
  <si>
    <t>Maprofar S.L.</t>
  </si>
  <si>
    <t>Servicio de reparación WEB</t>
  </si>
  <si>
    <t>72212222</t>
  </si>
  <si>
    <t>Servicios de desarrollo de software de servidores web</t>
  </si>
  <si>
    <t>Pantumaka Comunicación, S.L.</t>
  </si>
  <si>
    <t>Servicio de transporte y guardamuebles</t>
  </si>
  <si>
    <t>63100000</t>
  </si>
  <si>
    <t>Servicios de carga, descarga y almacenamiento</t>
  </si>
  <si>
    <t>Mudanzas Castillo, S.L.</t>
  </si>
  <si>
    <t>Servicio de actualización y asesoramiento para el cumplimiento de LOPD</t>
  </si>
  <si>
    <t>79111000</t>
  </si>
  <si>
    <t>Servicios de asesoría jurídica</t>
  </si>
  <si>
    <t>Privacidad en Internet, S.L.</t>
  </si>
  <si>
    <t>Total</t>
  </si>
  <si>
    <t>% sobre el total</t>
  </si>
  <si>
    <t>4 TRIMESTRE</t>
  </si>
  <si>
    <t>Valoración de suelos</t>
  </si>
  <si>
    <t>79000000</t>
  </si>
  <si>
    <t>SOCIEDAD DE TASACIÓN, S.A.</t>
  </si>
  <si>
    <t>Estudio de viabilidad aparcamientos</t>
  </si>
  <si>
    <t>71000000</t>
  </si>
  <si>
    <t>Servicios de arquitectura, construcción, ingeniería e inspección</t>
  </si>
  <si>
    <t>AZENTIA DESARROLLO E INGENIERÍA, S.L.</t>
  </si>
  <si>
    <t>Asistencia Concurso de Proyectos</t>
  </si>
  <si>
    <t>71356200</t>
  </si>
  <si>
    <t>Servicios de asistencia técnica</t>
  </si>
  <si>
    <t>COLEGIO OFICIAL DE ARQUITECTOS DE MURCIA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</si>
</sst>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\T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/>
    <xf numFmtId="44" fontId="0" fillId="0" borderId="0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 vertical="center"/>
    </xf>
    <xf numFmtId="44" fontId="0" fillId="0" borderId="2" xfId="1" applyFont="1" applyFill="1" applyBorder="1"/>
    <xf numFmtId="44" fontId="0" fillId="0" borderId="2" xfId="0" applyNumberFormat="1" applyBorder="1"/>
    <xf numFmtId="14" fontId="0" fillId="0" borderId="0" xfId="0" applyNumberFormat="1"/>
    <xf numFmtId="0" fontId="2" fillId="0" borderId="2" xfId="0" applyFont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44" fontId="0" fillId="0" borderId="0" xfId="1" applyFont="1" applyFill="1" applyBorder="1"/>
    <xf numFmtId="164" fontId="0" fillId="0" borderId="0" xfId="2" applyNumberFormat="1" applyFont="1" applyFill="1" applyBorder="1" applyAlignment="1">
      <alignment horizontal="center" vertical="center"/>
    </xf>
    <xf numFmtId="44" fontId="2" fillId="0" borderId="1" xfId="1" applyFont="1" applyBorder="1"/>
    <xf numFmtId="9" fontId="0" fillId="0" borderId="1" xfId="2" applyFont="1" applyBorder="1" applyAlignment="1">
      <alignment horizontal="center"/>
    </xf>
    <xf numFmtId="10" fontId="0" fillId="0" borderId="1" xfId="2" applyNumberFormat="1" applyFont="1" applyBorder="1"/>
    <xf numFmtId="10" fontId="2" fillId="0" borderId="1" xfId="2" applyNumberFormat="1" applyFont="1" applyBorder="1"/>
    <xf numFmtId="0" fontId="4" fillId="0" borderId="0" xfId="0" applyFont="1"/>
    <xf numFmtId="0" fontId="5" fillId="0" borderId="0" xfId="0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7189467117382349"/>
          <c:y val="2.098558108814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'2022_1T'!$F$13:$F$16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FF8-49F5-A602-5511AADEE8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FF8-49F5-A602-5511AADEE8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FF8-49F5-A602-5511AADEE8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FF8-49F5-A602-5511AADEE8C8}"/>
              </c:ext>
            </c:extLst>
          </c:dPt>
          <c:dLbls>
            <c:dLbl>
              <c:idx val="2"/>
              <c:layout>
                <c:manualLayout>
                  <c:x val="-6.4147689809638572E-2"/>
                  <c:y val="0.12763246292350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F8-49F5-A602-5511AADEE8C8}"/>
                </c:ext>
              </c:extLst>
            </c:dLbl>
            <c:dLbl>
              <c:idx val="3"/>
              <c:layout>
                <c:manualLayout>
                  <c:x val="0.19280626100231055"/>
                  <c:y val="0.15728279923573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F8-49F5-A602-5511AADEE8C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'[1]Listado contratos '!$F$101:$F$104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'2022_1T'!$H$13:$H$16</c:f>
              <c:numCache>
                <c:formatCode>_("€"* #,##0.00_);_("€"* \(#,##0.00\);_("€"* "-"??_);_(@_)</c:formatCode>
                <c:ptCount val="4"/>
                <c:pt idx="0">
                  <c:v>7100.28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F8-49F5-A602-5511AADEE8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7189467117382349"/>
          <c:y val="2.098558108814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'2022_1T'!$F$13:$F$16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F3-48E5-9E2C-9F3C045E28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F3-48E5-9E2C-9F3C045E28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F3-48E5-9E2C-9F3C045E28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1F3-48E5-9E2C-9F3C045E2834}"/>
              </c:ext>
            </c:extLst>
          </c:dPt>
          <c:dLbls>
            <c:dLbl>
              <c:idx val="2"/>
              <c:layout>
                <c:manualLayout>
                  <c:x val="-6.4147689809638572E-2"/>
                  <c:y val="0.12763246292350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F3-48E5-9E2C-9F3C045E2834}"/>
                </c:ext>
              </c:extLst>
            </c:dLbl>
            <c:dLbl>
              <c:idx val="3"/>
              <c:layout>
                <c:manualLayout>
                  <c:x val="0.19280626100231055"/>
                  <c:y val="0.15728279923573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F3-48E5-9E2C-9F3C045E283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'[1]Listado contratos '!$F$101:$F$104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'2022_1T'!$H$13:$H$16</c:f>
              <c:numCache>
                <c:formatCode>_("€"* #,##0.00_);_("€"* \(#,##0.00\);_("€"* "-"??_);_(@_)</c:formatCode>
                <c:ptCount val="4"/>
                <c:pt idx="0">
                  <c:v>7100.28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F3-48E5-9E2C-9F3C045E283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7189467117382349"/>
          <c:y val="2.098558108814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84-41DB-9133-255625E4E2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84-41DB-9133-255625E4E2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84-41DB-9133-255625E4E2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84-41DB-9133-255625E4E298}"/>
              </c:ext>
            </c:extLst>
          </c:dPt>
          <c:dLbls>
            <c:dLbl>
              <c:idx val="1"/>
              <c:layout>
                <c:manualLayout>
                  <c:x val="0.38426910358361993"/>
                  <c:y val="0.2682565728710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84-41DB-9133-255625E4E298}"/>
                </c:ext>
              </c:extLst>
            </c:dLbl>
            <c:dLbl>
              <c:idx val="2"/>
              <c:layout>
                <c:manualLayout>
                  <c:x val="-0.21542136667076031"/>
                  <c:y val="8.1005041130568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84-41DB-9133-255625E4E298}"/>
                </c:ext>
              </c:extLst>
            </c:dLbl>
            <c:dLbl>
              <c:idx val="3"/>
              <c:layout>
                <c:manualLayout>
                  <c:x val="0.25540229214662735"/>
                  <c:y val="9.8998589015801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84-41DB-9133-255625E4E29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'[2]Listado contratos '!$G$20:$G$23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'[2]Listado contratos '!$J$20:$J$23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84-41DB-9133-255625E4E29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7189467117382349"/>
          <c:y val="2.098558108814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1C-47C3-AE57-4F8C143EDB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1C-47C3-AE57-4F8C143EDB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1C-47C3-AE57-4F8C143EDB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61C-47C3-AE57-4F8C143EDBEE}"/>
              </c:ext>
            </c:extLst>
          </c:dPt>
          <c:dLbls>
            <c:dLbl>
              <c:idx val="1"/>
              <c:layout>
                <c:manualLayout>
                  <c:x val="0.38426910358361993"/>
                  <c:y val="0.2682565728710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1C-47C3-AE57-4F8C143EDBEE}"/>
                </c:ext>
              </c:extLst>
            </c:dLbl>
            <c:dLbl>
              <c:idx val="2"/>
              <c:layout>
                <c:manualLayout>
                  <c:x val="-0.21542136667076031"/>
                  <c:y val="8.1005041130568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1C-47C3-AE57-4F8C143EDBEE}"/>
                </c:ext>
              </c:extLst>
            </c:dLbl>
            <c:dLbl>
              <c:idx val="3"/>
              <c:layout>
                <c:manualLayout>
                  <c:x val="0.25540229214662735"/>
                  <c:y val="9.8998589015801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1C-47C3-AE57-4F8C143EDBE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'[2]Listado contratos '!$G$20:$G$23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'[2]Listado contratos '!$J$20:$J$23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C-47C3-AE57-4F8C143EDBE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19</xdr:row>
      <xdr:rowOff>19050</xdr:rowOff>
    </xdr:from>
    <xdr:to>
      <xdr:col>4</xdr:col>
      <xdr:colOff>50589</xdr:colOff>
      <xdr:row>42</xdr:row>
      <xdr:rowOff>92867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875FC3-99FA-4F2B-BD44-26FD6BC75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19</xdr:row>
      <xdr:rowOff>19050</xdr:rowOff>
    </xdr:from>
    <xdr:to>
      <xdr:col>4</xdr:col>
      <xdr:colOff>50589</xdr:colOff>
      <xdr:row>42</xdr:row>
      <xdr:rowOff>92867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C40D9C-DE7D-41C2-95CE-0DD5271A2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19050</xdr:rowOff>
    </xdr:from>
    <xdr:to>
      <xdr:col>4</xdr:col>
      <xdr:colOff>5286376</xdr:colOff>
      <xdr:row>42</xdr:row>
      <xdr:rowOff>92867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5353858-C56D-4418-BD08-160835B4B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19050</xdr:rowOff>
    </xdr:from>
    <xdr:to>
      <xdr:col>4</xdr:col>
      <xdr:colOff>5286376</xdr:colOff>
      <xdr:row>45</xdr:row>
      <xdr:rowOff>92867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C9997E-7C5D-4308-BA44-228C6C49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gil_murciacartagena-ave_es1/Documents/Z/_MAVESA/Licitaciones%20Murcia%20AV/Estado%20de%20las%20licitaciones%20y%20Transparencia%20trimestral/20210416_%20Licitaciones_MAV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2022_Contrataci&#243;n%201T-2T-3T_MAV.xlsx?4FF0B2F9" TargetMode="External"/><Relationship Id="rId1" Type="http://schemas.openxmlformats.org/officeDocument/2006/relationships/externalLinkPath" Target="file:///\\4FF0B2F9\2022_Contrataci&#243;n%201T-2T-3T_M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contratos "/>
    </sheetNames>
    <sheetDataSet>
      <sheetData sheetId="0">
        <row r="101">
          <cell r="F101" t="str">
            <v>Adjudicación Directa</v>
          </cell>
        </row>
        <row r="102">
          <cell r="F102" t="str">
            <v>Procedimiento Abierto</v>
          </cell>
        </row>
        <row r="103">
          <cell r="F103" t="str">
            <v>Procedimiento con negociación</v>
          </cell>
        </row>
        <row r="104">
          <cell r="F104" t="str">
            <v>Resto de contratos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contratos "/>
    </sheetNames>
    <sheetDataSet>
      <sheetData sheetId="0">
        <row r="20">
          <cell r="G20" t="str">
            <v>Adjudicación Directa</v>
          </cell>
          <cell r="J20">
            <v>1</v>
          </cell>
        </row>
        <row r="21">
          <cell r="G21" t="str">
            <v>Procedimiento Abierto</v>
          </cell>
          <cell r="J21">
            <v>0</v>
          </cell>
        </row>
        <row r="22">
          <cell r="G22" t="str">
            <v>Procedimiento con negociación</v>
          </cell>
          <cell r="J22">
            <v>0</v>
          </cell>
        </row>
        <row r="23">
          <cell r="G23" t="str">
            <v>Resto de contratos</v>
          </cell>
          <cell r="J23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43"/>
  <sheetViews>
    <sheetView zoomScale="90" zoomScaleNormal="90" workbookViewId="0">
      <pane ySplit="3" topLeftCell="A9" activePane="bottomLeft" state="frozen"/>
      <selection pane="bottomLeft" activeCell="D13" sqref="D13"/>
    </sheetView>
  </sheetViews>
  <sheetFormatPr baseColWidth="10" defaultColWidth="19.6640625" defaultRowHeight="14.4" x14ac:dyDescent="0.3"/>
  <cols>
    <col min="2" max="2" width="34.44140625" bestFit="1" customWidth="1"/>
    <col min="4" max="4" width="75.33203125" bestFit="1" customWidth="1"/>
    <col min="6" max="6" width="103.33203125" bestFit="1" customWidth="1"/>
    <col min="7" max="7" width="19.6640625" style="15"/>
    <col min="8" max="8" width="20.109375" bestFit="1" customWidth="1"/>
    <col min="9" max="10" width="24.88671875" bestFit="1" customWidth="1"/>
    <col min="11" max="11" width="28.5546875" bestFit="1" customWidth="1"/>
    <col min="12" max="12" width="32" bestFit="1" customWidth="1"/>
    <col min="13" max="13" width="27.109375" bestFit="1" customWidth="1"/>
    <col min="14" max="14" width="19.6640625" style="15"/>
    <col min="15" max="15" width="49.44140625" style="15" bestFit="1" customWidth="1"/>
    <col min="16" max="16" width="26.44140625" bestFit="1" customWidth="1"/>
    <col min="17" max="17" width="24.88671875" style="16" bestFit="1" customWidth="1"/>
    <col min="18" max="18" width="24.88671875" bestFit="1" customWidth="1"/>
    <col min="19" max="19" width="21.6640625" style="15" bestFit="1" customWidth="1"/>
    <col min="20" max="20" width="19.33203125" style="17" bestFit="1" customWidth="1"/>
    <col min="21" max="21" width="24.109375" style="15" bestFit="1" customWidth="1"/>
    <col min="22" max="22" width="21.44140625" style="15" bestFit="1" customWidth="1"/>
    <col min="23" max="23" width="24.44140625" style="15" bestFit="1" customWidth="1"/>
    <col min="24" max="24" width="25.109375" style="15" bestFit="1" customWidth="1"/>
    <col min="25" max="25" width="24.109375" style="15" bestFit="1" customWidth="1"/>
    <col min="26" max="26" width="26.88671875" style="15" customWidth="1"/>
    <col min="27" max="27" width="19.6640625" style="17"/>
  </cols>
  <sheetData>
    <row r="2" spans="2:29" ht="25.8" x14ac:dyDescent="0.5">
      <c r="B2" s="13" t="s">
        <v>46</v>
      </c>
      <c r="E2" s="13" t="s">
        <v>0</v>
      </c>
      <c r="F2" s="14"/>
      <c r="G2" s="14" t="s">
        <v>4</v>
      </c>
      <c r="H2" s="14"/>
      <c r="I2" s="14"/>
      <c r="J2" s="14"/>
      <c r="K2" s="14"/>
      <c r="L2" s="14"/>
    </row>
    <row r="3" spans="2:29" ht="14.25" customHeight="1" x14ac:dyDescent="0.5">
      <c r="D3" s="14"/>
      <c r="F3" s="14"/>
      <c r="G3" s="14"/>
      <c r="H3" s="14"/>
      <c r="I3" s="14"/>
      <c r="J3" s="14"/>
      <c r="K3" s="14"/>
      <c r="L3" s="14"/>
    </row>
    <row r="4" spans="2:29" x14ac:dyDescent="0.3">
      <c r="M4" s="15"/>
    </row>
    <row r="5" spans="2:29" s="15" customFormat="1" ht="52.2" customHeight="1" x14ac:dyDescent="0.3"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  <c r="Q5" s="19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8" t="s">
        <v>26</v>
      </c>
      <c r="X5" s="18" t="s">
        <v>27</v>
      </c>
      <c r="Y5" s="18" t="s">
        <v>28</v>
      </c>
      <c r="Z5" s="18" t="s">
        <v>29</v>
      </c>
      <c r="AA5" s="18" t="s">
        <v>30</v>
      </c>
    </row>
    <row r="6" spans="2:29" x14ac:dyDescent="0.3">
      <c r="B6" s="1" t="s">
        <v>31</v>
      </c>
      <c r="C6" s="2">
        <v>202201</v>
      </c>
      <c r="D6" s="3" t="s">
        <v>42</v>
      </c>
      <c r="E6" s="4" t="s">
        <v>43</v>
      </c>
      <c r="F6" s="5" t="s">
        <v>44</v>
      </c>
      <c r="G6" s="2" t="s">
        <v>41</v>
      </c>
      <c r="H6" s="6">
        <f>3880.32*1.21</f>
        <v>4695.1872000000003</v>
      </c>
      <c r="I6" s="6">
        <f>3600*1.21</f>
        <v>4356</v>
      </c>
      <c r="J6" s="7">
        <f t="shared" ref="J6:J7" si="0">I6/1.21</f>
        <v>3600</v>
      </c>
      <c r="K6" s="7">
        <f t="shared" ref="K6:K7" si="1">I6-J6</f>
        <v>756</v>
      </c>
      <c r="L6" s="2" t="s">
        <v>35</v>
      </c>
      <c r="M6" s="2" t="s">
        <v>32</v>
      </c>
      <c r="N6" s="2">
        <v>1</v>
      </c>
      <c r="O6" s="2" t="s">
        <v>45</v>
      </c>
      <c r="P6" s="8">
        <v>44589</v>
      </c>
      <c r="Q6" s="9">
        <f t="shared" ref="Q6:Q7" si="2">YEAR(P6)</f>
        <v>2022</v>
      </c>
      <c r="R6" s="10">
        <f t="shared" ref="R6:R7" si="3">ROUNDUP(MONTH(P6)/3,0)</f>
        <v>1</v>
      </c>
      <c r="S6" s="8">
        <v>44593</v>
      </c>
      <c r="T6" s="11">
        <v>12</v>
      </c>
      <c r="U6" s="2" t="s">
        <v>33</v>
      </c>
      <c r="V6" s="2" t="s">
        <v>33</v>
      </c>
      <c r="W6" s="2" t="s">
        <v>33</v>
      </c>
      <c r="X6" s="2" t="s">
        <v>33</v>
      </c>
      <c r="Y6" s="2" t="s">
        <v>33</v>
      </c>
      <c r="Z6" s="2" t="s">
        <v>33</v>
      </c>
      <c r="AA6" s="12">
        <f>I6/$I$9</f>
        <v>0.61349693251533743</v>
      </c>
      <c r="AB6" s="20"/>
      <c r="AC6" s="20"/>
    </row>
    <row r="7" spans="2:29" x14ac:dyDescent="0.3">
      <c r="B7" s="1" t="s">
        <v>31</v>
      </c>
      <c r="C7" s="2">
        <v>202202</v>
      </c>
      <c r="D7" s="3" t="s">
        <v>47</v>
      </c>
      <c r="E7" s="4" t="s">
        <v>48</v>
      </c>
      <c r="F7" s="5" t="s">
        <v>49</v>
      </c>
      <c r="G7" s="2" t="s">
        <v>34</v>
      </c>
      <c r="H7" s="6">
        <f>189*12*1.21</f>
        <v>2744.2799999999997</v>
      </c>
      <c r="I7" s="6">
        <f>H7</f>
        <v>2744.2799999999997</v>
      </c>
      <c r="J7" s="7">
        <f t="shared" si="0"/>
        <v>2268</v>
      </c>
      <c r="K7" s="7">
        <f t="shared" si="1"/>
        <v>476.27999999999975</v>
      </c>
      <c r="L7" s="2" t="s">
        <v>35</v>
      </c>
      <c r="M7" s="2" t="s">
        <v>32</v>
      </c>
      <c r="N7" s="2">
        <v>1</v>
      </c>
      <c r="O7" s="2" t="s">
        <v>50</v>
      </c>
      <c r="P7" s="8">
        <v>44602</v>
      </c>
      <c r="Q7" s="9">
        <f t="shared" si="2"/>
        <v>2022</v>
      </c>
      <c r="R7" s="10">
        <f t="shared" si="3"/>
        <v>1</v>
      </c>
      <c r="S7" s="8">
        <f t="shared" ref="S7" si="4">P7</f>
        <v>44602</v>
      </c>
      <c r="T7" s="11">
        <v>12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33</v>
      </c>
      <c r="Z7" s="2" t="s">
        <v>33</v>
      </c>
      <c r="AA7" s="12">
        <f>I7/$I$9</f>
        <v>0.38650306748466257</v>
      </c>
      <c r="AB7" s="20"/>
      <c r="AC7" s="20"/>
    </row>
    <row r="8" spans="2:29" x14ac:dyDescent="0.3">
      <c r="C8" s="15"/>
      <c r="D8" s="21"/>
      <c r="E8" s="22"/>
      <c r="F8" s="23"/>
      <c r="H8" s="24"/>
      <c r="I8" s="24"/>
      <c r="J8" s="25"/>
      <c r="K8" s="25"/>
      <c r="L8" s="15"/>
      <c r="M8" s="15"/>
      <c r="P8" s="26"/>
      <c r="Q8" s="27"/>
      <c r="R8" s="28"/>
      <c r="S8" s="26"/>
      <c r="Z8" s="29"/>
      <c r="AA8" s="30"/>
      <c r="AB8" s="20"/>
      <c r="AC8" s="20"/>
    </row>
    <row r="9" spans="2:29" x14ac:dyDescent="0.3">
      <c r="G9"/>
      <c r="H9" s="31" t="s">
        <v>36</v>
      </c>
      <c r="I9" s="32">
        <f>SUM(I6:I8)</f>
        <v>7100.28</v>
      </c>
      <c r="L9" s="15"/>
      <c r="M9" s="15"/>
      <c r="P9" s="33"/>
      <c r="R9" s="33"/>
      <c r="S9" s="26"/>
      <c r="Z9" s="34" t="s">
        <v>36</v>
      </c>
      <c r="AA9" s="35">
        <f>SUM(AA6:AA8)</f>
        <v>1</v>
      </c>
    </row>
    <row r="10" spans="2:29" x14ac:dyDescent="0.3">
      <c r="H10" s="36"/>
      <c r="I10" s="36"/>
      <c r="J10" s="36"/>
      <c r="K10" s="36"/>
      <c r="L10" s="15"/>
      <c r="M10" s="15"/>
      <c r="P10" s="33"/>
      <c r="R10" s="33"/>
      <c r="S10" s="26"/>
    </row>
    <row r="11" spans="2:29" x14ac:dyDescent="0.3">
      <c r="G11"/>
      <c r="H11" s="37"/>
      <c r="I11" s="37"/>
      <c r="J11" s="37"/>
      <c r="K11" s="37"/>
      <c r="L11" s="37"/>
      <c r="M11" s="38"/>
      <c r="P11" s="33"/>
      <c r="R11" s="33"/>
      <c r="S11" s="26"/>
    </row>
    <row r="12" spans="2:29" x14ac:dyDescent="0.3">
      <c r="F12" s="39" t="s">
        <v>37</v>
      </c>
      <c r="G12" s="39" t="s">
        <v>38</v>
      </c>
      <c r="H12" s="40" t="s">
        <v>39</v>
      </c>
      <c r="L12" s="15"/>
      <c r="M12" s="15"/>
      <c r="O12"/>
      <c r="P12" s="16"/>
      <c r="Q12"/>
      <c r="R12" s="15"/>
      <c r="S12" s="17"/>
      <c r="T12" s="15"/>
      <c r="Z12" s="17"/>
      <c r="AA12"/>
    </row>
    <row r="13" spans="2:29" x14ac:dyDescent="0.3">
      <c r="F13" s="1" t="s">
        <v>3</v>
      </c>
      <c r="G13" s="1">
        <v>2</v>
      </c>
      <c r="H13" s="41">
        <f>I9</f>
        <v>7100.28</v>
      </c>
      <c r="L13" s="15"/>
      <c r="M13" s="15"/>
      <c r="O13"/>
      <c r="P13" s="16"/>
      <c r="Q13"/>
      <c r="R13" s="15"/>
      <c r="S13" s="17"/>
      <c r="T13" s="15"/>
      <c r="Z13" s="17"/>
      <c r="AA13"/>
    </row>
    <row r="14" spans="2:29" x14ac:dyDescent="0.3">
      <c r="F14" s="1" t="s">
        <v>1</v>
      </c>
      <c r="G14" s="1">
        <v>0</v>
      </c>
      <c r="H14" s="41">
        <v>0</v>
      </c>
      <c r="L14" s="15"/>
      <c r="M14" s="15"/>
      <c r="O14"/>
      <c r="P14" s="16"/>
      <c r="Q14"/>
      <c r="R14" s="15"/>
      <c r="S14" s="17"/>
      <c r="T14" s="15"/>
      <c r="Z14" s="17"/>
      <c r="AA14"/>
    </row>
    <row r="15" spans="2:29" x14ac:dyDescent="0.3">
      <c r="F15" s="1" t="s">
        <v>2</v>
      </c>
      <c r="G15" s="1">
        <v>0</v>
      </c>
      <c r="H15" s="41">
        <v>0</v>
      </c>
      <c r="L15" s="15"/>
      <c r="M15" s="15"/>
      <c r="O15"/>
      <c r="P15" s="16"/>
      <c r="Q15"/>
      <c r="R15" s="15"/>
      <c r="S15" s="17"/>
      <c r="T15" s="15"/>
      <c r="Z15" s="17"/>
      <c r="AA15"/>
    </row>
    <row r="16" spans="2:29" x14ac:dyDescent="0.3">
      <c r="F16" s="1" t="s">
        <v>40</v>
      </c>
      <c r="G16" s="1">
        <v>0</v>
      </c>
      <c r="H16" s="41">
        <v>0</v>
      </c>
      <c r="L16" s="15"/>
      <c r="M16" s="15"/>
      <c r="O16"/>
      <c r="P16" s="16"/>
      <c r="Q16"/>
      <c r="R16" s="15"/>
      <c r="S16" s="17"/>
      <c r="T16" s="15"/>
      <c r="Z16" s="17"/>
      <c r="AA16"/>
    </row>
    <row r="17" spans="6:27" x14ac:dyDescent="0.3">
      <c r="F17" s="42" t="s">
        <v>36</v>
      </c>
      <c r="G17" s="39">
        <f>SUM(G13:G16)</f>
        <v>2</v>
      </c>
      <c r="H17" s="43">
        <f>SUM(H13:H16)</f>
        <v>7100.28</v>
      </c>
      <c r="L17" s="15"/>
      <c r="M17" s="15"/>
      <c r="O17"/>
      <c r="P17" s="16"/>
      <c r="Q17"/>
      <c r="R17" s="15"/>
      <c r="S17" s="17"/>
      <c r="T17" s="15"/>
      <c r="Z17" s="17"/>
      <c r="AA17"/>
    </row>
    <row r="18" spans="6:27" x14ac:dyDescent="0.3">
      <c r="L18" s="15"/>
      <c r="M18" s="15"/>
      <c r="O18"/>
      <c r="P18" s="16"/>
      <c r="Q18"/>
      <c r="R18" s="15"/>
      <c r="S18" s="17"/>
      <c r="T18" s="15"/>
      <c r="Z18" s="17"/>
      <c r="AA18"/>
    </row>
    <row r="19" spans="6:27" x14ac:dyDescent="0.3">
      <c r="M19" s="15"/>
    </row>
    <row r="20" spans="6:27" x14ac:dyDescent="0.3">
      <c r="M20" s="15"/>
    </row>
    <row r="21" spans="6:27" x14ac:dyDescent="0.3">
      <c r="M21" s="15"/>
    </row>
    <row r="22" spans="6:27" x14ac:dyDescent="0.3">
      <c r="M22" s="15"/>
    </row>
    <row r="23" spans="6:27" x14ac:dyDescent="0.3">
      <c r="M23" s="15"/>
    </row>
    <row r="24" spans="6:27" x14ac:dyDescent="0.3">
      <c r="M24" s="15"/>
    </row>
    <row r="25" spans="6:27" x14ac:dyDescent="0.3">
      <c r="M25" s="15"/>
    </row>
    <row r="26" spans="6:27" x14ac:dyDescent="0.3">
      <c r="M26" s="15"/>
    </row>
    <row r="27" spans="6:27" x14ac:dyDescent="0.3">
      <c r="M27" s="15"/>
    </row>
    <row r="28" spans="6:27" x14ac:dyDescent="0.3">
      <c r="M28" s="15"/>
    </row>
    <row r="29" spans="6:27" x14ac:dyDescent="0.3">
      <c r="M29" s="15"/>
    </row>
    <row r="30" spans="6:27" x14ac:dyDescent="0.3">
      <c r="M30" s="15"/>
    </row>
    <row r="31" spans="6:27" x14ac:dyDescent="0.3">
      <c r="M31" s="15"/>
    </row>
    <row r="32" spans="6:27" x14ac:dyDescent="0.3">
      <c r="M32" s="15"/>
    </row>
    <row r="33" spans="13:13" x14ac:dyDescent="0.3">
      <c r="M33" s="15"/>
    </row>
    <row r="34" spans="13:13" x14ac:dyDescent="0.3">
      <c r="M34" s="15"/>
    </row>
    <row r="35" spans="13:13" x14ac:dyDescent="0.3">
      <c r="M35" s="15"/>
    </row>
    <row r="36" spans="13:13" x14ac:dyDescent="0.3">
      <c r="M36" s="15"/>
    </row>
    <row r="37" spans="13:13" x14ac:dyDescent="0.3">
      <c r="M37" s="15"/>
    </row>
    <row r="38" spans="13:13" x14ac:dyDescent="0.3">
      <c r="M38" s="15"/>
    </row>
    <row r="39" spans="13:13" x14ac:dyDescent="0.3">
      <c r="M39" s="15"/>
    </row>
    <row r="40" spans="13:13" x14ac:dyDescent="0.3">
      <c r="M40" s="15"/>
    </row>
    <row r="41" spans="13:13" x14ac:dyDescent="0.3">
      <c r="M41" s="15"/>
    </row>
    <row r="42" spans="13:13" x14ac:dyDescent="0.3">
      <c r="M42" s="15"/>
    </row>
    <row r="43" spans="13:13" x14ac:dyDescent="0.3">
      <c r="M43" s="15"/>
    </row>
  </sheetData>
  <dataValidations disablePrompts="1" count="4">
    <dataValidation type="list" allowBlank="1" showInputMessage="1" showErrorMessage="1" sqref="G10 G6:G8" xr:uid="{CDBA7507-8940-418D-AC0D-2788BD044DB6}">
      <formula1>"OBRA, CONCESIÓN DE OBRAS,CONCESIÓN DE SERVICIOS,SUMINISTRO,SERVICIOS"</formula1>
    </dataValidation>
    <dataValidation type="list" allowBlank="1" showInputMessage="1" showErrorMessage="1" sqref="B6:B8" xr:uid="{03F780AC-0128-4F6C-876F-44DB42ED5159}">
      <formula1>"ELABORACIÓN,PUBLICADA EN LA PLATAFORMA,ADJUDICADA,CERRADA"</formula1>
    </dataValidation>
    <dataValidation type="list" allowBlank="1" showInputMessage="1" showErrorMessage="1" sqref="L6:L8" xr:uid="{FEE6EF85-2690-4372-A983-CFA624424247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M6:M8" xr:uid="{C1297B43-C3A9-4095-BD8F-462EAD55BC53}">
      <formula1>"Perfil del contratante,Web/Ley de transparencia"</formula1>
    </dataValidation>
  </dataValidations>
  <pageMargins left="0.7" right="0.7" top="0.75" bottom="0.75" header="0.3" footer="0.3"/>
  <pageSetup paperSize="8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D1E1-0CF3-4949-B566-BDE19A567907}">
  <dimension ref="B2:AC43"/>
  <sheetViews>
    <sheetView topLeftCell="P1" workbookViewId="0">
      <selection activeCell="W6" sqref="W6"/>
    </sheetView>
  </sheetViews>
  <sheetFormatPr baseColWidth="10" defaultColWidth="19.6640625" defaultRowHeight="14.4" x14ac:dyDescent="0.3"/>
  <cols>
    <col min="2" max="2" width="34.44140625" bestFit="1" customWidth="1"/>
    <col min="4" max="4" width="75.33203125" bestFit="1" customWidth="1"/>
    <col min="6" max="6" width="103.33203125" bestFit="1" customWidth="1"/>
    <col min="7" max="7" width="19.6640625" style="15"/>
    <col min="8" max="8" width="20.109375" bestFit="1" customWidth="1"/>
    <col min="9" max="10" width="24.88671875" bestFit="1" customWidth="1"/>
    <col min="11" max="11" width="28.5546875" bestFit="1" customWidth="1"/>
    <col min="12" max="12" width="32" bestFit="1" customWidth="1"/>
    <col min="13" max="13" width="27.109375" bestFit="1" customWidth="1"/>
    <col min="14" max="14" width="19.6640625" style="15"/>
    <col min="15" max="15" width="49.44140625" style="15" bestFit="1" customWidth="1"/>
    <col min="16" max="16" width="26.44140625" bestFit="1" customWidth="1"/>
    <col min="17" max="17" width="24.88671875" style="16" bestFit="1" customWidth="1"/>
    <col min="18" max="18" width="24.88671875" bestFit="1" customWidth="1"/>
    <col min="19" max="19" width="21.6640625" style="15" bestFit="1" customWidth="1"/>
    <col min="20" max="20" width="19.33203125" style="17" bestFit="1" customWidth="1"/>
    <col min="21" max="21" width="24.109375" style="15" bestFit="1" customWidth="1"/>
    <col min="22" max="22" width="21.44140625" style="15" bestFit="1" customWidth="1"/>
    <col min="23" max="23" width="24.44140625" style="15" bestFit="1" customWidth="1"/>
    <col min="24" max="24" width="25.109375" style="15" bestFit="1" customWidth="1"/>
    <col min="25" max="25" width="24.109375" style="15" bestFit="1" customWidth="1"/>
    <col min="26" max="26" width="26.88671875" style="15" customWidth="1"/>
    <col min="27" max="27" width="19.6640625" style="17"/>
  </cols>
  <sheetData>
    <row r="2" spans="2:29" ht="25.8" x14ac:dyDescent="0.5">
      <c r="B2" s="13" t="s">
        <v>46</v>
      </c>
      <c r="E2" s="13" t="s">
        <v>0</v>
      </c>
      <c r="F2" s="14"/>
      <c r="G2" s="14" t="s">
        <v>51</v>
      </c>
      <c r="H2" s="14"/>
      <c r="I2" s="14"/>
      <c r="J2" s="14"/>
      <c r="K2" s="14"/>
      <c r="L2" s="14"/>
    </row>
    <row r="3" spans="2:29" ht="14.25" customHeight="1" x14ac:dyDescent="0.5">
      <c r="D3" s="14"/>
      <c r="F3" s="14"/>
      <c r="G3" s="14"/>
      <c r="H3" s="14"/>
      <c r="I3" s="14"/>
      <c r="J3" s="14"/>
      <c r="K3" s="14"/>
      <c r="L3" s="14"/>
    </row>
    <row r="4" spans="2:29" x14ac:dyDescent="0.3">
      <c r="M4" s="15"/>
    </row>
    <row r="5" spans="2:29" s="15" customFormat="1" ht="52.2" customHeight="1" x14ac:dyDescent="0.3"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  <c r="Q5" s="19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8" t="s">
        <v>26</v>
      </c>
      <c r="X5" s="18" t="s">
        <v>27</v>
      </c>
      <c r="Y5" s="18" t="s">
        <v>28</v>
      </c>
      <c r="Z5" s="18" t="s">
        <v>29</v>
      </c>
      <c r="AA5" s="18" t="s">
        <v>30</v>
      </c>
    </row>
    <row r="6" spans="2:29" x14ac:dyDescent="0.3">
      <c r="B6" s="1" t="s">
        <v>31</v>
      </c>
      <c r="C6" s="2">
        <v>202203</v>
      </c>
      <c r="D6" s="3" t="s">
        <v>52</v>
      </c>
      <c r="E6" s="4" t="s">
        <v>53</v>
      </c>
      <c r="F6" s="5" t="s">
        <v>52</v>
      </c>
      <c r="G6" s="2" t="s">
        <v>34</v>
      </c>
      <c r="H6" s="6">
        <v>300</v>
      </c>
      <c r="I6" s="6">
        <v>264.89</v>
      </c>
      <c r="J6" s="7">
        <f t="shared" ref="J6:J7" si="0">I6/1.21</f>
        <v>218.91735537190081</v>
      </c>
      <c r="K6" s="7">
        <f t="shared" ref="K6:K7" si="1">I6-J6</f>
        <v>45.972644628099175</v>
      </c>
      <c r="L6" s="2" t="s">
        <v>35</v>
      </c>
      <c r="M6" s="2" t="s">
        <v>32</v>
      </c>
      <c r="N6" s="2">
        <v>1</v>
      </c>
      <c r="O6" s="2" t="s">
        <v>54</v>
      </c>
      <c r="P6" s="8">
        <v>44736</v>
      </c>
      <c r="Q6" s="9">
        <f t="shared" ref="Q6:Q7" si="2">YEAR(P6)</f>
        <v>2022</v>
      </c>
      <c r="R6" s="10">
        <f t="shared" ref="R6:R7" si="3">ROUNDUP(MONTH(P6)/3,0)</f>
        <v>2</v>
      </c>
      <c r="S6" s="8">
        <f t="shared" ref="S6:S7" si="4">P6</f>
        <v>44736</v>
      </c>
      <c r="T6" s="11"/>
      <c r="U6" s="2" t="s">
        <v>33</v>
      </c>
      <c r="V6" s="2" t="s">
        <v>33</v>
      </c>
      <c r="W6" s="2" t="s">
        <v>33</v>
      </c>
      <c r="X6" s="2" t="s">
        <v>33</v>
      </c>
      <c r="Y6" s="2" t="s">
        <v>33</v>
      </c>
      <c r="Z6" s="2" t="s">
        <v>33</v>
      </c>
      <c r="AA6" s="12">
        <f>I6/$I$9</f>
        <v>0.36073811793544874</v>
      </c>
      <c r="AB6" s="20"/>
      <c r="AC6" s="20"/>
    </row>
    <row r="7" spans="2:29" x14ac:dyDescent="0.3">
      <c r="B7" s="1" t="s">
        <v>31</v>
      </c>
      <c r="C7" s="2">
        <v>202204</v>
      </c>
      <c r="D7" s="3" t="s">
        <v>55</v>
      </c>
      <c r="E7" s="4" t="s">
        <v>56</v>
      </c>
      <c r="F7" s="5" t="s">
        <v>55</v>
      </c>
      <c r="G7" s="2" t="s">
        <v>34</v>
      </c>
      <c r="H7" s="6">
        <v>469.41</v>
      </c>
      <c r="I7" s="6">
        <f t="shared" ref="I7" si="5">H7</f>
        <v>469.41</v>
      </c>
      <c r="J7" s="7">
        <f t="shared" si="0"/>
        <v>387.94214876033061</v>
      </c>
      <c r="K7" s="7">
        <f t="shared" si="1"/>
        <v>81.467851239669415</v>
      </c>
      <c r="L7" s="2" t="s">
        <v>35</v>
      </c>
      <c r="M7" s="2" t="s">
        <v>32</v>
      </c>
      <c r="N7" s="2">
        <v>1</v>
      </c>
      <c r="O7" s="2" t="s">
        <v>57</v>
      </c>
      <c r="P7" s="8">
        <v>44736</v>
      </c>
      <c r="Q7" s="9">
        <f t="shared" si="2"/>
        <v>2022</v>
      </c>
      <c r="R7" s="10">
        <f t="shared" si="3"/>
        <v>2</v>
      </c>
      <c r="S7" s="8">
        <f t="shared" si="4"/>
        <v>44736</v>
      </c>
      <c r="T7" s="11"/>
      <c r="U7" s="2" t="s">
        <v>33</v>
      </c>
      <c r="V7" s="2" t="s">
        <v>33</v>
      </c>
      <c r="W7" s="2" t="s">
        <v>33</v>
      </c>
      <c r="X7" s="2" t="s">
        <v>33</v>
      </c>
      <c r="Y7" s="2" t="s">
        <v>33</v>
      </c>
      <c r="Z7" s="2" t="s">
        <v>33</v>
      </c>
      <c r="AA7" s="12">
        <f>I7/$I$9</f>
        <v>0.63926188206455137</v>
      </c>
      <c r="AB7" s="20"/>
      <c r="AC7" s="20"/>
    </row>
    <row r="8" spans="2:29" x14ac:dyDescent="0.3">
      <c r="C8" s="15"/>
      <c r="D8" s="21"/>
      <c r="E8" s="22"/>
      <c r="F8" s="23"/>
      <c r="H8" s="24"/>
      <c r="I8" s="24"/>
      <c r="J8" s="25"/>
      <c r="K8" s="25"/>
      <c r="L8" s="15"/>
      <c r="M8" s="15"/>
      <c r="P8" s="26"/>
      <c r="Q8" s="27"/>
      <c r="R8" s="28"/>
      <c r="S8" s="26"/>
      <c r="Z8" s="29"/>
      <c r="AA8" s="30"/>
      <c r="AB8" s="20"/>
      <c r="AC8" s="20"/>
    </row>
    <row r="9" spans="2:29" x14ac:dyDescent="0.3">
      <c r="G9"/>
      <c r="H9" s="31" t="s">
        <v>36</v>
      </c>
      <c r="I9" s="32">
        <f>SUM(I6:I8)</f>
        <v>734.3</v>
      </c>
      <c r="L9" s="15"/>
      <c r="M9" s="15"/>
      <c r="P9" s="33"/>
      <c r="R9" s="33"/>
      <c r="S9" s="26"/>
      <c r="Z9" s="34" t="s">
        <v>36</v>
      </c>
      <c r="AA9" s="35">
        <f>SUM(AA6:AA8)</f>
        <v>1</v>
      </c>
    </row>
    <row r="10" spans="2:29" x14ac:dyDescent="0.3">
      <c r="H10" s="36"/>
      <c r="I10" s="36"/>
      <c r="J10" s="36"/>
      <c r="K10" s="36"/>
      <c r="L10" s="15"/>
      <c r="M10" s="15"/>
      <c r="P10" s="33"/>
      <c r="R10" s="33"/>
      <c r="S10" s="26"/>
    </row>
    <row r="11" spans="2:29" x14ac:dyDescent="0.3">
      <c r="G11"/>
      <c r="H11" s="37"/>
      <c r="I11" s="37"/>
      <c r="J11" s="37"/>
      <c r="K11" s="37"/>
      <c r="L11" s="37"/>
      <c r="M11" s="38"/>
      <c r="P11" s="33"/>
      <c r="R11" s="33"/>
      <c r="S11" s="26"/>
    </row>
    <row r="12" spans="2:29" x14ac:dyDescent="0.3">
      <c r="F12" s="39" t="s">
        <v>37</v>
      </c>
      <c r="G12" s="39" t="s">
        <v>38</v>
      </c>
      <c r="H12" s="40" t="s">
        <v>39</v>
      </c>
      <c r="L12" s="15"/>
      <c r="M12" s="15"/>
      <c r="O12"/>
      <c r="P12" s="16"/>
      <c r="Q12"/>
      <c r="R12" s="15"/>
      <c r="S12" s="17"/>
      <c r="T12" s="15"/>
      <c r="Z12" s="17"/>
      <c r="AA12"/>
    </row>
    <row r="13" spans="2:29" x14ac:dyDescent="0.3">
      <c r="F13" s="1" t="s">
        <v>3</v>
      </c>
      <c r="G13" s="1">
        <v>2</v>
      </c>
      <c r="H13" s="41">
        <f>I9</f>
        <v>734.3</v>
      </c>
      <c r="L13" s="15"/>
      <c r="M13" s="15"/>
      <c r="O13"/>
      <c r="P13" s="16"/>
      <c r="Q13"/>
      <c r="R13" s="15"/>
      <c r="S13" s="17"/>
      <c r="T13" s="15"/>
      <c r="Z13" s="17"/>
      <c r="AA13"/>
    </row>
    <row r="14" spans="2:29" x14ac:dyDescent="0.3">
      <c r="F14" s="1" t="s">
        <v>1</v>
      </c>
      <c r="G14" s="1">
        <v>0</v>
      </c>
      <c r="H14" s="41">
        <v>0</v>
      </c>
      <c r="L14" s="15"/>
      <c r="M14" s="15"/>
      <c r="O14"/>
      <c r="P14" s="16"/>
      <c r="Q14"/>
      <c r="R14" s="15"/>
      <c r="S14" s="17"/>
      <c r="T14" s="15"/>
      <c r="Z14" s="17"/>
      <c r="AA14"/>
    </row>
    <row r="15" spans="2:29" x14ac:dyDescent="0.3">
      <c r="F15" s="1" t="s">
        <v>2</v>
      </c>
      <c r="G15" s="1">
        <v>0</v>
      </c>
      <c r="H15" s="41">
        <v>0</v>
      </c>
      <c r="L15" s="15"/>
      <c r="M15" s="15"/>
      <c r="O15"/>
      <c r="P15" s="16"/>
      <c r="Q15"/>
      <c r="R15" s="15"/>
      <c r="S15" s="17"/>
      <c r="T15" s="15"/>
      <c r="Z15" s="17"/>
      <c r="AA15"/>
    </row>
    <row r="16" spans="2:29" x14ac:dyDescent="0.3">
      <c r="F16" s="1" t="s">
        <v>40</v>
      </c>
      <c r="G16" s="1">
        <v>0</v>
      </c>
      <c r="H16" s="41">
        <v>0</v>
      </c>
      <c r="L16" s="15"/>
      <c r="M16" s="15"/>
      <c r="O16"/>
      <c r="P16" s="16"/>
      <c r="Q16"/>
      <c r="R16" s="15"/>
      <c r="S16" s="17"/>
      <c r="T16" s="15"/>
      <c r="Z16" s="17"/>
      <c r="AA16"/>
    </row>
    <row r="17" spans="6:27" x14ac:dyDescent="0.3">
      <c r="F17" s="42" t="s">
        <v>36</v>
      </c>
      <c r="G17" s="39">
        <f>SUM(G13:G16)</f>
        <v>2</v>
      </c>
      <c r="H17" s="43">
        <f>SUM(H13:H16)</f>
        <v>734.3</v>
      </c>
      <c r="L17" s="15"/>
      <c r="M17" s="15"/>
      <c r="O17"/>
      <c r="P17" s="16"/>
      <c r="Q17"/>
      <c r="R17" s="15"/>
      <c r="S17" s="17"/>
      <c r="T17" s="15"/>
      <c r="Z17" s="17"/>
      <c r="AA17"/>
    </row>
    <row r="18" spans="6:27" x14ac:dyDescent="0.3">
      <c r="L18" s="15"/>
      <c r="M18" s="15"/>
      <c r="O18"/>
      <c r="P18" s="16"/>
      <c r="Q18"/>
      <c r="R18" s="15"/>
      <c r="S18" s="17"/>
      <c r="T18" s="15"/>
      <c r="Z18" s="17"/>
      <c r="AA18"/>
    </row>
    <row r="19" spans="6:27" x14ac:dyDescent="0.3">
      <c r="M19" s="15"/>
    </row>
    <row r="20" spans="6:27" x14ac:dyDescent="0.3">
      <c r="M20" s="15"/>
    </row>
    <row r="21" spans="6:27" x14ac:dyDescent="0.3">
      <c r="M21" s="15"/>
    </row>
    <row r="22" spans="6:27" x14ac:dyDescent="0.3">
      <c r="M22" s="15"/>
    </row>
    <row r="23" spans="6:27" x14ac:dyDescent="0.3">
      <c r="M23" s="15"/>
    </row>
    <row r="24" spans="6:27" x14ac:dyDescent="0.3">
      <c r="M24" s="15"/>
    </row>
    <row r="25" spans="6:27" x14ac:dyDescent="0.3">
      <c r="M25" s="15"/>
    </row>
    <row r="26" spans="6:27" x14ac:dyDescent="0.3">
      <c r="M26" s="15"/>
    </row>
    <row r="27" spans="6:27" x14ac:dyDescent="0.3">
      <c r="M27" s="15"/>
    </row>
    <row r="28" spans="6:27" x14ac:dyDescent="0.3">
      <c r="M28" s="15"/>
    </row>
    <row r="29" spans="6:27" x14ac:dyDescent="0.3">
      <c r="M29" s="15"/>
    </row>
    <row r="30" spans="6:27" x14ac:dyDescent="0.3">
      <c r="M30" s="15"/>
    </row>
    <row r="31" spans="6:27" x14ac:dyDescent="0.3">
      <c r="M31" s="15"/>
    </row>
    <row r="32" spans="6:27" x14ac:dyDescent="0.3">
      <c r="M32" s="15"/>
    </row>
    <row r="33" spans="13:13" x14ac:dyDescent="0.3">
      <c r="M33" s="15"/>
    </row>
    <row r="34" spans="13:13" x14ac:dyDescent="0.3">
      <c r="M34" s="15"/>
    </row>
    <row r="35" spans="13:13" x14ac:dyDescent="0.3">
      <c r="M35" s="15"/>
    </row>
    <row r="36" spans="13:13" x14ac:dyDescent="0.3">
      <c r="M36" s="15"/>
    </row>
    <row r="37" spans="13:13" x14ac:dyDescent="0.3">
      <c r="M37" s="15"/>
    </row>
    <row r="38" spans="13:13" x14ac:dyDescent="0.3">
      <c r="M38" s="15"/>
    </row>
    <row r="39" spans="13:13" x14ac:dyDescent="0.3">
      <c r="M39" s="15"/>
    </row>
    <row r="40" spans="13:13" x14ac:dyDescent="0.3">
      <c r="M40" s="15"/>
    </row>
    <row r="41" spans="13:13" x14ac:dyDescent="0.3">
      <c r="M41" s="15"/>
    </row>
    <row r="42" spans="13:13" x14ac:dyDescent="0.3">
      <c r="M42" s="15"/>
    </row>
    <row r="43" spans="13:13" x14ac:dyDescent="0.3">
      <c r="M43" s="15"/>
    </row>
  </sheetData>
  <dataValidations count="4">
    <dataValidation type="list" allowBlank="1" showInputMessage="1" showErrorMessage="1" sqref="M6:M8" xr:uid="{1579E666-9E04-45B2-BEBA-1295D088AC66}">
      <formula1>"Perfil del contratante,Web/Ley de transparencia"</formula1>
    </dataValidation>
    <dataValidation type="list" allowBlank="1" showInputMessage="1" showErrorMessage="1" sqref="L6:L8" xr:uid="{122F8F53-E78F-4E50-89AE-BFAEE3829834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B6:B8" xr:uid="{99FC4AE1-446B-4336-B13C-CA522417BF40}">
      <formula1>"ELABORACIÓN,PUBLICADA EN LA PLATAFORMA,ADJUDICADA,CERRADA"</formula1>
    </dataValidation>
    <dataValidation type="list" allowBlank="1" showInputMessage="1" showErrorMessage="1" sqref="G10 G6:G8" xr:uid="{13B5681E-0450-439C-B40A-8F2D3122FAB9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A20B-80A3-49EE-88B5-A721898BCBF7}">
  <dimension ref="B2:AC43"/>
  <sheetViews>
    <sheetView workbookViewId="0">
      <selection activeCell="I13" sqref="I13"/>
    </sheetView>
  </sheetViews>
  <sheetFormatPr baseColWidth="10" defaultColWidth="19.6640625" defaultRowHeight="14.4" x14ac:dyDescent="0.3"/>
  <cols>
    <col min="3" max="3" width="14.5546875" customWidth="1"/>
    <col min="5" max="5" width="72.33203125" bestFit="1" customWidth="1"/>
    <col min="6" max="6" width="24.109375" customWidth="1"/>
    <col min="7" max="7" width="103.33203125" bestFit="1" customWidth="1"/>
    <col min="8" max="8" width="19.6640625" style="15"/>
    <col min="9" max="9" width="20.109375" bestFit="1" customWidth="1"/>
    <col min="10" max="11" width="24.88671875" bestFit="1" customWidth="1"/>
    <col min="12" max="12" width="28.5546875" bestFit="1" customWidth="1"/>
    <col min="13" max="13" width="32" bestFit="1" customWidth="1"/>
    <col min="14" max="14" width="27.109375" bestFit="1" customWidth="1"/>
    <col min="15" max="15" width="19.6640625" style="15"/>
    <col min="16" max="16" width="49.44140625" style="15" bestFit="1" customWidth="1"/>
    <col min="17" max="17" width="26.44140625" bestFit="1" customWidth="1"/>
    <col min="18" max="18" width="24.88671875" style="16" bestFit="1" customWidth="1"/>
    <col min="19" max="19" width="24.88671875" bestFit="1" customWidth="1"/>
    <col min="20" max="20" width="21.6640625" style="15" bestFit="1" customWidth="1"/>
    <col min="21" max="21" width="19.33203125" style="17" bestFit="1" customWidth="1"/>
    <col min="22" max="22" width="24.109375" style="15" bestFit="1" customWidth="1"/>
    <col min="23" max="23" width="21.44140625" style="15" bestFit="1" customWidth="1"/>
    <col min="24" max="24" width="24.44140625" style="15" bestFit="1" customWidth="1"/>
    <col min="25" max="25" width="25.109375" style="15" bestFit="1" customWidth="1"/>
    <col min="26" max="26" width="24.109375" style="15" bestFit="1" customWidth="1"/>
    <col min="27" max="27" width="28.33203125" style="15" bestFit="1" customWidth="1"/>
    <col min="28" max="28" width="19.6640625" style="17"/>
  </cols>
  <sheetData>
    <row r="2" spans="2:29" ht="25.8" x14ac:dyDescent="0.5">
      <c r="B2" s="13" t="s">
        <v>46</v>
      </c>
      <c r="E2" s="13" t="s">
        <v>0</v>
      </c>
      <c r="F2" s="14"/>
      <c r="G2" s="14" t="s">
        <v>58</v>
      </c>
      <c r="H2" s="14"/>
      <c r="I2" s="14"/>
      <c r="J2" s="14"/>
      <c r="K2" s="14"/>
      <c r="L2" s="14"/>
      <c r="N2" s="15"/>
      <c r="P2"/>
      <c r="Q2" s="16"/>
      <c r="R2"/>
      <c r="S2" s="15"/>
      <c r="T2" s="17"/>
      <c r="U2" s="15"/>
      <c r="AA2" s="17"/>
      <c r="AB2"/>
    </row>
    <row r="3" spans="2:29" ht="14.25" customHeight="1" x14ac:dyDescent="0.5">
      <c r="E3" s="14"/>
      <c r="G3" s="14"/>
      <c r="H3" s="14"/>
      <c r="I3" s="14"/>
      <c r="J3" s="14"/>
      <c r="K3" s="14"/>
      <c r="L3" s="14"/>
      <c r="M3" s="14"/>
    </row>
    <row r="5" spans="2:29" s="15" customFormat="1" ht="52.2" customHeight="1" x14ac:dyDescent="0.3">
      <c r="B5" s="18" t="s">
        <v>59</v>
      </c>
      <c r="C5" s="18" t="s">
        <v>60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9" t="s">
        <v>20</v>
      </c>
      <c r="S5" s="18" t="s">
        <v>21</v>
      </c>
      <c r="T5" s="18" t="s">
        <v>22</v>
      </c>
      <c r="U5" s="18" t="s">
        <v>23</v>
      </c>
      <c r="V5" s="18" t="s">
        <v>24</v>
      </c>
      <c r="W5" s="18" t="s">
        <v>25</v>
      </c>
      <c r="X5" s="18" t="s">
        <v>26</v>
      </c>
      <c r="Y5" s="18" t="s">
        <v>27</v>
      </c>
      <c r="Z5" s="18" t="s">
        <v>28</v>
      </c>
      <c r="AA5" s="18" t="s">
        <v>29</v>
      </c>
      <c r="AB5" s="18" t="s">
        <v>30</v>
      </c>
    </row>
    <row r="6" spans="2:29" x14ac:dyDescent="0.3">
      <c r="B6" s="1" t="s">
        <v>61</v>
      </c>
      <c r="C6" s="1" t="s">
        <v>63</v>
      </c>
      <c r="D6" s="2">
        <v>202205</v>
      </c>
      <c r="E6" s="3" t="s">
        <v>64</v>
      </c>
      <c r="F6" s="4" t="s">
        <v>65</v>
      </c>
      <c r="G6" s="5" t="s">
        <v>66</v>
      </c>
      <c r="H6" s="2" t="s">
        <v>41</v>
      </c>
      <c r="I6" s="6">
        <v>14895</v>
      </c>
      <c r="J6" s="6">
        <v>16698</v>
      </c>
      <c r="K6" s="7">
        <f t="shared" ref="K6:K8" si="0">J6/1.21</f>
        <v>13800</v>
      </c>
      <c r="L6" s="7">
        <f t="shared" ref="L6:L8" si="1">J6-K6</f>
        <v>2898</v>
      </c>
      <c r="M6" s="2" t="s">
        <v>35</v>
      </c>
      <c r="N6" s="2" t="s">
        <v>32</v>
      </c>
      <c r="O6" s="2">
        <v>4</v>
      </c>
      <c r="P6" s="2" t="s">
        <v>67</v>
      </c>
      <c r="Q6" s="8">
        <v>44830</v>
      </c>
      <c r="R6" s="9">
        <f t="shared" ref="R6:R8" si="2">YEAR(Q6)</f>
        <v>2022</v>
      </c>
      <c r="S6" s="10">
        <f t="shared" ref="S6:S8" si="3">ROUNDUP(MONTH(Q6)/3,0)</f>
        <v>3</v>
      </c>
      <c r="T6" s="8">
        <v>44835</v>
      </c>
      <c r="U6" s="11">
        <v>12</v>
      </c>
      <c r="V6" s="2" t="s">
        <v>33</v>
      </c>
      <c r="W6" s="2" t="s">
        <v>33</v>
      </c>
      <c r="X6" s="2" t="s">
        <v>33</v>
      </c>
      <c r="Y6" s="2" t="s">
        <v>33</v>
      </c>
      <c r="Z6" s="2" t="s">
        <v>33</v>
      </c>
      <c r="AA6" s="2" t="s">
        <v>68</v>
      </c>
      <c r="AB6" s="12">
        <f>J6/$J$10</f>
        <v>0.9282184461219638</v>
      </c>
      <c r="AC6" s="20"/>
    </row>
    <row r="7" spans="2:29" x14ac:dyDescent="0.3">
      <c r="B7" s="1" t="s">
        <v>61</v>
      </c>
      <c r="C7" s="1" t="s">
        <v>63</v>
      </c>
      <c r="D7" s="2">
        <v>202206</v>
      </c>
      <c r="E7" s="3" t="s">
        <v>69</v>
      </c>
      <c r="F7" s="4" t="s">
        <v>70</v>
      </c>
      <c r="G7" s="5" t="s">
        <v>71</v>
      </c>
      <c r="H7" s="2" t="s">
        <v>41</v>
      </c>
      <c r="I7" s="6">
        <f>1500*1.21</f>
        <v>1815</v>
      </c>
      <c r="J7" s="6">
        <f>697.19*1.21</f>
        <v>843.59990000000005</v>
      </c>
      <c r="K7" s="7">
        <f t="shared" si="0"/>
        <v>697.19</v>
      </c>
      <c r="L7" s="7">
        <f t="shared" si="1"/>
        <v>146.40989999999999</v>
      </c>
      <c r="M7" s="2" t="s">
        <v>35</v>
      </c>
      <c r="N7" s="2" t="s">
        <v>32</v>
      </c>
      <c r="O7" s="2">
        <v>3</v>
      </c>
      <c r="P7" s="2" t="s">
        <v>72</v>
      </c>
      <c r="Q7" s="8">
        <v>44824</v>
      </c>
      <c r="R7" s="9">
        <f t="shared" si="2"/>
        <v>2022</v>
      </c>
      <c r="S7" s="10">
        <f t="shared" si="3"/>
        <v>3</v>
      </c>
      <c r="T7" s="8">
        <v>44835</v>
      </c>
      <c r="U7" s="11">
        <v>12</v>
      </c>
      <c r="V7" s="2" t="s">
        <v>33</v>
      </c>
      <c r="W7" s="2" t="s">
        <v>33</v>
      </c>
      <c r="X7" s="2" t="s">
        <v>33</v>
      </c>
      <c r="Y7" s="2" t="s">
        <v>33</v>
      </c>
      <c r="Z7" s="2" t="s">
        <v>33</v>
      </c>
      <c r="AA7" s="2" t="s">
        <v>33</v>
      </c>
      <c r="AB7" s="12">
        <f>J7/$J$10</f>
        <v>4.6894537568968983E-2</v>
      </c>
      <c r="AC7" s="20"/>
    </row>
    <row r="8" spans="2:29" x14ac:dyDescent="0.3">
      <c r="B8" s="1" t="s">
        <v>61</v>
      </c>
      <c r="C8" s="1" t="s">
        <v>62</v>
      </c>
      <c r="D8" s="2">
        <v>202208</v>
      </c>
      <c r="E8" s="3" t="s">
        <v>77</v>
      </c>
      <c r="F8" s="4" t="s">
        <v>78</v>
      </c>
      <c r="G8" s="5" t="s">
        <v>79</v>
      </c>
      <c r="H8" s="2" t="s">
        <v>41</v>
      </c>
      <c r="I8" s="6">
        <f>370*1.21</f>
        <v>447.7</v>
      </c>
      <c r="J8" s="6">
        <f>I8</f>
        <v>447.7</v>
      </c>
      <c r="K8" s="7">
        <f t="shared" si="0"/>
        <v>370</v>
      </c>
      <c r="L8" s="7">
        <f t="shared" si="1"/>
        <v>77.699999999999989</v>
      </c>
      <c r="M8" s="2" t="s">
        <v>35</v>
      </c>
      <c r="N8" s="2" t="s">
        <v>32</v>
      </c>
      <c r="O8" s="2">
        <v>1</v>
      </c>
      <c r="P8" s="2" t="s">
        <v>80</v>
      </c>
      <c r="Q8" s="8">
        <v>44830</v>
      </c>
      <c r="R8" s="9">
        <f t="shared" si="2"/>
        <v>2022</v>
      </c>
      <c r="S8" s="10">
        <f t="shared" si="3"/>
        <v>3</v>
      </c>
      <c r="T8" s="8">
        <v>44866</v>
      </c>
      <c r="U8" s="11">
        <f>1/4</f>
        <v>0.25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33</v>
      </c>
      <c r="AA8" s="2" t="s">
        <v>33</v>
      </c>
      <c r="AB8" s="12">
        <f>J8/$J$10</f>
        <v>2.4887016309067145E-2</v>
      </c>
      <c r="AC8" s="20"/>
    </row>
    <row r="9" spans="2:29" x14ac:dyDescent="0.3">
      <c r="D9" s="15"/>
      <c r="E9" s="21"/>
      <c r="F9" s="22"/>
      <c r="G9" s="23"/>
      <c r="I9" s="44"/>
      <c r="J9" s="44"/>
      <c r="K9" s="25"/>
      <c r="L9" s="25"/>
      <c r="M9" s="15"/>
      <c r="N9" s="15"/>
      <c r="Q9" s="26"/>
      <c r="R9" s="27"/>
      <c r="S9" s="28"/>
      <c r="T9" s="26"/>
      <c r="AB9" s="45"/>
      <c r="AC9" s="20"/>
    </row>
    <row r="10" spans="2:29" x14ac:dyDescent="0.3">
      <c r="I10" s="46" t="s">
        <v>89</v>
      </c>
      <c r="J10" s="46">
        <f>SUBTOTAL(9,J6:J8)</f>
        <v>17989.299900000002</v>
      </c>
      <c r="K10" s="36"/>
      <c r="L10" s="36"/>
      <c r="M10" s="15"/>
      <c r="N10" s="15"/>
      <c r="Q10" s="33"/>
      <c r="S10" s="33"/>
      <c r="T10" s="26"/>
      <c r="AA10" s="2" t="s">
        <v>89</v>
      </c>
      <c r="AB10" s="47">
        <f>SUBTOTAL(9,AB6:AB9)</f>
        <v>1</v>
      </c>
    </row>
    <row r="11" spans="2:29" x14ac:dyDescent="0.3">
      <c r="H11"/>
      <c r="I11" s="37"/>
      <c r="J11" s="37"/>
      <c r="K11" s="37"/>
      <c r="L11" s="37"/>
      <c r="M11" s="37"/>
      <c r="N11" s="38"/>
      <c r="Q11" s="33"/>
      <c r="S11" s="33"/>
      <c r="T11" s="26"/>
    </row>
    <row r="12" spans="2:29" x14ac:dyDescent="0.3">
      <c r="G12" s="39" t="s">
        <v>37</v>
      </c>
      <c r="H12" s="39" t="s">
        <v>38</v>
      </c>
      <c r="I12" s="40" t="s">
        <v>39</v>
      </c>
      <c r="J12" s="40" t="s">
        <v>90</v>
      </c>
      <c r="N12" s="15"/>
    </row>
    <row r="13" spans="2:29" x14ac:dyDescent="0.3">
      <c r="G13" s="1" t="s">
        <v>3</v>
      </c>
      <c r="H13" s="1">
        <v>10</v>
      </c>
      <c r="I13" s="41">
        <f>J10</f>
        <v>17989.299900000002</v>
      </c>
      <c r="J13" s="48">
        <f>I13/$I$17</f>
        <v>1</v>
      </c>
      <c r="N13" s="15"/>
    </row>
    <row r="14" spans="2:29" x14ac:dyDescent="0.3">
      <c r="G14" s="1" t="s">
        <v>1</v>
      </c>
      <c r="H14" s="1">
        <v>0</v>
      </c>
      <c r="I14" s="41"/>
      <c r="J14" s="48">
        <f t="shared" ref="J14:J16" si="4">I14/$I$17</f>
        <v>0</v>
      </c>
      <c r="N14" s="15"/>
    </row>
    <row r="15" spans="2:29" x14ac:dyDescent="0.3">
      <c r="G15" s="1" t="s">
        <v>2</v>
      </c>
      <c r="H15" s="1">
        <v>0</v>
      </c>
      <c r="I15" s="41"/>
      <c r="J15" s="48">
        <f t="shared" si="4"/>
        <v>0</v>
      </c>
      <c r="N15" s="15"/>
    </row>
    <row r="16" spans="2:29" x14ac:dyDescent="0.3">
      <c r="G16" s="1" t="s">
        <v>40</v>
      </c>
      <c r="H16" s="1">
        <v>0</v>
      </c>
      <c r="I16" s="41"/>
      <c r="J16" s="48">
        <f t="shared" si="4"/>
        <v>0</v>
      </c>
      <c r="N16" s="15"/>
    </row>
    <row r="17" spans="7:14" x14ac:dyDescent="0.3">
      <c r="G17" s="42" t="s">
        <v>36</v>
      </c>
      <c r="H17" s="39">
        <f>SUM(H13:H16)</f>
        <v>10</v>
      </c>
      <c r="I17" s="43">
        <f>SUM(I13:I16)</f>
        <v>17989.299900000002</v>
      </c>
      <c r="J17" s="49">
        <f>SUM(J13:J16)</f>
        <v>1</v>
      </c>
      <c r="N17" s="15"/>
    </row>
    <row r="18" spans="7:14" x14ac:dyDescent="0.3">
      <c r="N18" s="15"/>
    </row>
    <row r="19" spans="7:14" x14ac:dyDescent="0.3">
      <c r="N19" s="15"/>
    </row>
    <row r="20" spans="7:14" x14ac:dyDescent="0.3">
      <c r="N20" s="15"/>
    </row>
    <row r="21" spans="7:14" x14ac:dyDescent="0.3">
      <c r="N21" s="15"/>
    </row>
    <row r="22" spans="7:14" x14ac:dyDescent="0.3">
      <c r="N22" s="15"/>
    </row>
    <row r="23" spans="7:14" x14ac:dyDescent="0.3">
      <c r="N23" s="15"/>
    </row>
    <row r="24" spans="7:14" x14ac:dyDescent="0.3">
      <c r="N24" s="15"/>
    </row>
    <row r="25" spans="7:14" x14ac:dyDescent="0.3">
      <c r="N25" s="15"/>
    </row>
    <row r="26" spans="7:14" x14ac:dyDescent="0.3">
      <c r="N26" s="15"/>
    </row>
    <row r="27" spans="7:14" x14ac:dyDescent="0.3">
      <c r="N27" s="15"/>
    </row>
    <row r="28" spans="7:14" x14ac:dyDescent="0.3">
      <c r="N28" s="15"/>
    </row>
    <row r="29" spans="7:14" x14ac:dyDescent="0.3">
      <c r="N29" s="15"/>
    </row>
    <row r="30" spans="7:14" x14ac:dyDescent="0.3">
      <c r="N30" s="15"/>
    </row>
    <row r="31" spans="7:14" x14ac:dyDescent="0.3">
      <c r="N31" s="15"/>
    </row>
    <row r="32" spans="7:14" x14ac:dyDescent="0.3">
      <c r="N32" s="15"/>
    </row>
    <row r="33" spans="14:14" x14ac:dyDescent="0.3">
      <c r="N33" s="15"/>
    </row>
    <row r="34" spans="14:14" x14ac:dyDescent="0.3">
      <c r="N34" s="15"/>
    </row>
    <row r="35" spans="14:14" x14ac:dyDescent="0.3">
      <c r="N35" s="15"/>
    </row>
    <row r="36" spans="14:14" x14ac:dyDescent="0.3">
      <c r="N36" s="15"/>
    </row>
    <row r="37" spans="14:14" x14ac:dyDescent="0.3">
      <c r="N37" s="15"/>
    </row>
    <row r="38" spans="14:14" x14ac:dyDescent="0.3">
      <c r="N38" s="15"/>
    </row>
    <row r="39" spans="14:14" x14ac:dyDescent="0.3">
      <c r="N39" s="15"/>
    </row>
    <row r="40" spans="14:14" x14ac:dyDescent="0.3">
      <c r="N40" s="15"/>
    </row>
    <row r="41" spans="14:14" x14ac:dyDescent="0.3">
      <c r="N41" s="15"/>
    </row>
    <row r="42" spans="14:14" x14ac:dyDescent="0.3">
      <c r="N42" s="15"/>
    </row>
    <row r="43" spans="14:14" x14ac:dyDescent="0.3">
      <c r="N43" s="15"/>
    </row>
  </sheetData>
  <dataValidations count="4">
    <dataValidation type="list" allowBlank="1" showInputMessage="1" showErrorMessage="1" sqref="H6:H10" xr:uid="{8561612C-3CCB-4274-8049-18C6B58D222C}">
      <formula1>"OBRA, CONCESIÓN DE OBRAS,CONCESIÓN DE SERVICIOS,SUMINISTRO,SERVICIOS"</formula1>
    </dataValidation>
    <dataValidation type="list" allowBlank="1" showInputMessage="1" showErrorMessage="1" sqref="M6:M9" xr:uid="{6A986FF4-FBD6-4148-8828-3833B49B0E5F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:N9" xr:uid="{BA174F9C-E67C-4908-B0B5-4506ABDE9817}">
      <formula1>"Perfil del contratante,Web/Ley de transparencia"</formula1>
    </dataValidation>
    <dataValidation type="list" allowBlank="1" showInputMessage="1" showErrorMessage="1" sqref="B6:B9" xr:uid="{C222129F-641F-434D-87D3-D2DEF3BED880}">
      <formula1>"Cerrado,Publicado en la Plataforma,Elaboración, Adjudicado"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4D17-36DB-4188-A36B-D626C0B04E8A}">
  <dimension ref="B2:AD46"/>
  <sheetViews>
    <sheetView tabSelected="1" workbookViewId="0">
      <selection activeCell="G26" sqref="G26"/>
    </sheetView>
  </sheetViews>
  <sheetFormatPr baseColWidth="10" defaultColWidth="19.6640625" defaultRowHeight="14.4" x14ac:dyDescent="0.3"/>
  <cols>
    <col min="3" max="3" width="14.5546875" customWidth="1"/>
    <col min="5" max="5" width="64.6640625" customWidth="1"/>
    <col min="6" max="6" width="24.109375" customWidth="1"/>
    <col min="7" max="7" width="103.33203125" bestFit="1" customWidth="1"/>
    <col min="8" max="8" width="19.6640625" style="15"/>
    <col min="9" max="9" width="20.109375" bestFit="1" customWidth="1"/>
    <col min="10" max="11" width="24.88671875" bestFit="1" customWidth="1"/>
    <col min="12" max="12" width="28.5546875" bestFit="1" customWidth="1"/>
    <col min="13" max="13" width="32" bestFit="1" customWidth="1"/>
    <col min="14" max="14" width="27.109375" bestFit="1" customWidth="1"/>
    <col min="15" max="15" width="19.6640625" style="15"/>
    <col min="16" max="16" width="49.44140625" style="15" bestFit="1" customWidth="1"/>
    <col min="17" max="17" width="26.44140625" bestFit="1" customWidth="1"/>
    <col min="18" max="18" width="24.88671875" style="16" bestFit="1" customWidth="1"/>
    <col min="19" max="19" width="24.88671875" bestFit="1" customWidth="1"/>
    <col min="20" max="20" width="21.6640625" style="15" bestFit="1" customWidth="1"/>
    <col min="21" max="21" width="19.33203125" style="17" bestFit="1" customWidth="1"/>
    <col min="22" max="22" width="24.109375" style="15" bestFit="1" customWidth="1"/>
    <col min="23" max="23" width="21.44140625" style="15" bestFit="1" customWidth="1"/>
    <col min="24" max="24" width="24.44140625" style="15" bestFit="1" customWidth="1"/>
    <col min="25" max="25" width="25.109375" style="15" bestFit="1" customWidth="1"/>
    <col min="26" max="26" width="24.109375" style="15" bestFit="1" customWidth="1"/>
    <col min="27" max="27" width="28.33203125" style="15" bestFit="1" customWidth="1"/>
    <col min="28" max="28" width="19.6640625" style="17"/>
  </cols>
  <sheetData>
    <row r="2" spans="2:30" ht="25.8" x14ac:dyDescent="0.5">
      <c r="B2" s="13" t="s">
        <v>46</v>
      </c>
      <c r="E2" s="13" t="s">
        <v>0</v>
      </c>
      <c r="F2" s="14"/>
      <c r="G2" s="14" t="s">
        <v>91</v>
      </c>
      <c r="H2" s="14"/>
      <c r="I2" s="14"/>
      <c r="J2" s="14"/>
      <c r="K2" s="14"/>
      <c r="L2" s="14"/>
      <c r="N2" s="15"/>
      <c r="P2"/>
      <c r="Q2" s="16"/>
      <c r="R2"/>
      <c r="S2" s="15"/>
      <c r="T2" s="17"/>
      <c r="U2" s="15"/>
      <c r="AA2" s="17"/>
      <c r="AB2"/>
    </row>
    <row r="3" spans="2:30" ht="14.25" customHeight="1" x14ac:dyDescent="0.5">
      <c r="E3" s="14"/>
      <c r="G3" s="14"/>
      <c r="H3" s="14"/>
      <c r="I3" s="14"/>
      <c r="J3" s="14"/>
      <c r="K3" s="14"/>
      <c r="L3" s="14"/>
      <c r="M3" s="14"/>
    </row>
    <row r="5" spans="2:30" s="15" customFormat="1" ht="52.2" customHeight="1" x14ac:dyDescent="0.3">
      <c r="B5" s="18" t="s">
        <v>59</v>
      </c>
      <c r="C5" s="18" t="s">
        <v>60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9" t="s">
        <v>20</v>
      </c>
      <c r="S5" s="18" t="s">
        <v>21</v>
      </c>
      <c r="T5" s="18" t="s">
        <v>22</v>
      </c>
      <c r="U5" s="18" t="s">
        <v>23</v>
      </c>
      <c r="V5" s="18" t="s">
        <v>24</v>
      </c>
      <c r="W5" s="18" t="s">
        <v>25</v>
      </c>
      <c r="X5" s="18" t="s">
        <v>26</v>
      </c>
      <c r="Y5" s="18" t="s">
        <v>27</v>
      </c>
      <c r="Z5" s="18" t="s">
        <v>28</v>
      </c>
      <c r="AA5" s="18" t="s">
        <v>29</v>
      </c>
      <c r="AB5" s="18" t="s">
        <v>30</v>
      </c>
    </row>
    <row r="6" spans="2:30" s="51" customFormat="1" x14ac:dyDescent="0.3">
      <c r="B6" s="1" t="s">
        <v>61</v>
      </c>
      <c r="C6" s="1" t="s">
        <v>63</v>
      </c>
      <c r="D6" s="2">
        <v>202207</v>
      </c>
      <c r="E6" s="3" t="s">
        <v>73</v>
      </c>
      <c r="F6" s="4" t="s">
        <v>74</v>
      </c>
      <c r="G6" s="5" t="s">
        <v>75</v>
      </c>
      <c r="H6" s="2" t="s">
        <v>41</v>
      </c>
      <c r="I6" s="6">
        <v>181.5</v>
      </c>
      <c r="J6" s="6">
        <v>60.403199999999998</v>
      </c>
      <c r="K6" s="7">
        <v>49.92</v>
      </c>
      <c r="L6" s="7">
        <v>10.483199999999997</v>
      </c>
      <c r="M6" s="2" t="s">
        <v>35</v>
      </c>
      <c r="N6" s="2" t="s">
        <v>32</v>
      </c>
      <c r="O6" s="2">
        <v>3</v>
      </c>
      <c r="P6" s="2" t="s">
        <v>76</v>
      </c>
      <c r="Q6" s="8">
        <v>44841</v>
      </c>
      <c r="R6" s="9">
        <v>2022</v>
      </c>
      <c r="S6" s="10">
        <v>4</v>
      </c>
      <c r="T6" s="8">
        <v>44866</v>
      </c>
      <c r="U6" s="11">
        <v>12</v>
      </c>
      <c r="V6" s="2" t="s">
        <v>33</v>
      </c>
      <c r="W6" s="2" t="s">
        <v>33</v>
      </c>
      <c r="X6" s="2" t="s">
        <v>33</v>
      </c>
      <c r="Y6" s="2" t="s">
        <v>33</v>
      </c>
      <c r="Z6" s="2" t="s">
        <v>33</v>
      </c>
      <c r="AA6" s="2" t="s">
        <v>33</v>
      </c>
      <c r="AB6" s="12">
        <f>J6/$J$13</f>
        <v>2.0032167037454373E-3</v>
      </c>
      <c r="AC6" s="50"/>
      <c r="AD6" s="50"/>
    </row>
    <row r="7" spans="2:30" s="51" customFormat="1" x14ac:dyDescent="0.3">
      <c r="B7" s="1" t="s">
        <v>61</v>
      </c>
      <c r="C7" s="1" t="s">
        <v>63</v>
      </c>
      <c r="D7" s="2">
        <v>202209</v>
      </c>
      <c r="E7" s="3" t="s">
        <v>81</v>
      </c>
      <c r="F7" s="4" t="s">
        <v>82</v>
      </c>
      <c r="G7" s="5" t="s">
        <v>83</v>
      </c>
      <c r="H7" s="2" t="s">
        <v>41</v>
      </c>
      <c r="I7" s="6">
        <v>3388</v>
      </c>
      <c r="J7" s="6">
        <v>1355.2</v>
      </c>
      <c r="K7" s="7">
        <v>1120</v>
      </c>
      <c r="L7" s="7">
        <v>235.20000000000005</v>
      </c>
      <c r="M7" s="2" t="s">
        <v>35</v>
      </c>
      <c r="N7" s="2" t="s">
        <v>32</v>
      </c>
      <c r="O7" s="2">
        <v>3</v>
      </c>
      <c r="P7" s="2" t="s">
        <v>84</v>
      </c>
      <c r="Q7" s="8">
        <v>44844</v>
      </c>
      <c r="R7" s="9">
        <v>2022</v>
      </c>
      <c r="S7" s="10">
        <v>4</v>
      </c>
      <c r="T7" s="8">
        <v>44851</v>
      </c>
      <c r="U7" s="11">
        <v>12</v>
      </c>
      <c r="V7" s="2" t="s">
        <v>33</v>
      </c>
      <c r="W7" s="2" t="s">
        <v>33</v>
      </c>
      <c r="X7" s="2" t="s">
        <v>33</v>
      </c>
      <c r="Y7" s="2" t="s">
        <v>33</v>
      </c>
      <c r="Z7" s="2" t="s">
        <v>33</v>
      </c>
      <c r="AA7" s="2" t="s">
        <v>33</v>
      </c>
      <c r="AB7" s="12">
        <f t="shared" ref="AB7:AB11" si="0">J7/$J$13</f>
        <v>4.4943964507109177E-2</v>
      </c>
      <c r="AC7" s="50"/>
      <c r="AD7" s="50"/>
    </row>
    <row r="8" spans="2:30" s="51" customFormat="1" x14ac:dyDescent="0.3">
      <c r="B8" s="1" t="s">
        <v>61</v>
      </c>
      <c r="C8" s="1" t="s">
        <v>63</v>
      </c>
      <c r="D8" s="2">
        <v>202210</v>
      </c>
      <c r="E8" s="3" t="s">
        <v>85</v>
      </c>
      <c r="F8" s="4" t="s">
        <v>86</v>
      </c>
      <c r="G8" s="5" t="s">
        <v>87</v>
      </c>
      <c r="H8" s="2" t="s">
        <v>41</v>
      </c>
      <c r="I8" s="6">
        <v>1210</v>
      </c>
      <c r="J8" s="6">
        <v>726</v>
      </c>
      <c r="K8" s="7">
        <v>600</v>
      </c>
      <c r="L8" s="7">
        <v>126</v>
      </c>
      <c r="M8" s="2" t="s">
        <v>35</v>
      </c>
      <c r="N8" s="2" t="s">
        <v>32</v>
      </c>
      <c r="O8" s="2">
        <v>3</v>
      </c>
      <c r="P8" s="2" t="s">
        <v>88</v>
      </c>
      <c r="Q8" s="8">
        <v>44847</v>
      </c>
      <c r="R8" s="9">
        <v>2022</v>
      </c>
      <c r="S8" s="10">
        <v>4</v>
      </c>
      <c r="T8" s="8">
        <v>44851</v>
      </c>
      <c r="U8" s="11">
        <v>12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33</v>
      </c>
      <c r="AA8" s="2" t="s">
        <v>33</v>
      </c>
      <c r="AB8" s="12">
        <f t="shared" si="0"/>
        <v>2.4077123843094201E-2</v>
      </c>
      <c r="AC8" s="50"/>
      <c r="AD8" s="50"/>
    </row>
    <row r="9" spans="2:30" s="51" customFormat="1" x14ac:dyDescent="0.3">
      <c r="B9" s="1" t="s">
        <v>61</v>
      </c>
      <c r="C9" s="1" t="s">
        <v>62</v>
      </c>
      <c r="D9" s="2">
        <v>202211</v>
      </c>
      <c r="E9" s="3" t="s">
        <v>92</v>
      </c>
      <c r="F9" s="4" t="s">
        <v>93</v>
      </c>
      <c r="G9" s="5" t="s">
        <v>66</v>
      </c>
      <c r="H9" s="2" t="s">
        <v>41</v>
      </c>
      <c r="I9" s="6">
        <v>11280.128199999999</v>
      </c>
      <c r="J9" s="6">
        <v>4658.5</v>
      </c>
      <c r="K9" s="7">
        <v>3850</v>
      </c>
      <c r="L9" s="7">
        <v>808.5</v>
      </c>
      <c r="M9" s="2" t="s">
        <v>35</v>
      </c>
      <c r="N9" s="2" t="s">
        <v>32</v>
      </c>
      <c r="O9" s="2">
        <v>3</v>
      </c>
      <c r="P9" s="2" t="s">
        <v>94</v>
      </c>
      <c r="Q9" s="8">
        <v>44858</v>
      </c>
      <c r="R9" s="9">
        <v>2022</v>
      </c>
      <c r="S9" s="10">
        <v>4</v>
      </c>
      <c r="T9" s="8">
        <v>44858</v>
      </c>
      <c r="U9" s="11">
        <v>0.5</v>
      </c>
      <c r="V9" s="2" t="s">
        <v>33</v>
      </c>
      <c r="W9" s="2" t="s">
        <v>33</v>
      </c>
      <c r="X9" s="2" t="s">
        <v>33</v>
      </c>
      <c r="Y9" s="2" t="s">
        <v>33</v>
      </c>
      <c r="Z9" s="2" t="s">
        <v>33</v>
      </c>
      <c r="AA9" s="2" t="s">
        <v>33</v>
      </c>
      <c r="AB9" s="12">
        <f t="shared" si="0"/>
        <v>0.15449487799318778</v>
      </c>
      <c r="AC9" s="50"/>
      <c r="AD9" s="50"/>
    </row>
    <row r="10" spans="2:30" s="51" customFormat="1" x14ac:dyDescent="0.3">
      <c r="B10" s="1" t="s">
        <v>61</v>
      </c>
      <c r="C10" s="1" t="s">
        <v>63</v>
      </c>
      <c r="D10" s="2">
        <v>202212</v>
      </c>
      <c r="E10" s="3" t="s">
        <v>95</v>
      </c>
      <c r="F10" s="4" t="s">
        <v>96</v>
      </c>
      <c r="G10" s="5" t="s">
        <v>97</v>
      </c>
      <c r="H10" s="2" t="s">
        <v>41</v>
      </c>
      <c r="I10" s="6">
        <v>17062.185799999999</v>
      </c>
      <c r="J10" s="6">
        <v>10285</v>
      </c>
      <c r="K10" s="7">
        <v>8500</v>
      </c>
      <c r="L10" s="7">
        <v>1785</v>
      </c>
      <c r="M10" s="2" t="s">
        <v>35</v>
      </c>
      <c r="N10" s="2" t="s">
        <v>32</v>
      </c>
      <c r="O10" s="2">
        <v>6</v>
      </c>
      <c r="P10" s="2" t="s">
        <v>98</v>
      </c>
      <c r="Q10" s="8">
        <v>44883</v>
      </c>
      <c r="R10" s="9">
        <v>2022</v>
      </c>
      <c r="S10" s="10">
        <v>4</v>
      </c>
      <c r="T10" s="8">
        <v>44883</v>
      </c>
      <c r="U10" s="11">
        <v>2.5</v>
      </c>
      <c r="V10" s="2" t="s">
        <v>33</v>
      </c>
      <c r="W10" s="2" t="s">
        <v>33</v>
      </c>
      <c r="X10" s="2" t="s">
        <v>33</v>
      </c>
      <c r="Y10" s="2" t="s">
        <v>33</v>
      </c>
      <c r="Z10" s="2" t="s">
        <v>33</v>
      </c>
      <c r="AA10" s="2" t="s">
        <v>33</v>
      </c>
      <c r="AB10" s="12">
        <f t="shared" si="0"/>
        <v>0.34109258777716783</v>
      </c>
      <c r="AC10" s="50"/>
      <c r="AD10" s="50"/>
    </row>
    <row r="11" spans="2:30" s="51" customFormat="1" x14ac:dyDescent="0.3">
      <c r="B11" s="1" t="s">
        <v>61</v>
      </c>
      <c r="C11" s="1" t="s">
        <v>63</v>
      </c>
      <c r="D11" s="2">
        <v>202213</v>
      </c>
      <c r="E11" s="3" t="s">
        <v>99</v>
      </c>
      <c r="F11" s="4" t="s">
        <v>100</v>
      </c>
      <c r="G11" s="5" t="s">
        <v>101</v>
      </c>
      <c r="H11" s="2" t="s">
        <v>41</v>
      </c>
      <c r="I11" s="6">
        <v>13089.0177</v>
      </c>
      <c r="J11" s="6">
        <v>13068</v>
      </c>
      <c r="K11" s="7">
        <v>10800</v>
      </c>
      <c r="L11" s="7">
        <v>2268</v>
      </c>
      <c r="M11" s="2" t="s">
        <v>35</v>
      </c>
      <c r="N11" s="2" t="s">
        <v>32</v>
      </c>
      <c r="O11" s="2">
        <v>1</v>
      </c>
      <c r="P11" s="2" t="s">
        <v>102</v>
      </c>
      <c r="Q11" s="8">
        <v>44897</v>
      </c>
      <c r="R11" s="9">
        <v>2022</v>
      </c>
      <c r="S11" s="10">
        <v>4</v>
      </c>
      <c r="T11" s="8">
        <v>44897</v>
      </c>
      <c r="U11" s="11">
        <v>12</v>
      </c>
      <c r="V11" s="2" t="s">
        <v>33</v>
      </c>
      <c r="W11" s="2" t="s">
        <v>33</v>
      </c>
      <c r="X11" s="2" t="s">
        <v>33</v>
      </c>
      <c r="Y11" s="2" t="s">
        <v>33</v>
      </c>
      <c r="Z11" s="2" t="s">
        <v>33</v>
      </c>
      <c r="AA11" s="2" t="s">
        <v>33</v>
      </c>
      <c r="AB11" s="12">
        <f t="shared" si="0"/>
        <v>0.43338822917569564</v>
      </c>
      <c r="AC11" s="50"/>
      <c r="AD11" s="50"/>
    </row>
    <row r="12" spans="2:30" x14ac:dyDescent="0.3">
      <c r="D12" s="15"/>
      <c r="E12" s="21"/>
      <c r="F12" s="22"/>
      <c r="G12" s="23"/>
      <c r="I12" s="44"/>
      <c r="J12" s="44"/>
      <c r="K12" s="25"/>
      <c r="L12" s="25"/>
      <c r="M12" s="15"/>
      <c r="N12" s="15"/>
      <c r="Q12" s="26"/>
      <c r="R12" s="27"/>
      <c r="S12" s="28"/>
      <c r="T12" s="26"/>
      <c r="AB12" s="45"/>
      <c r="AC12" s="20"/>
    </row>
    <row r="13" spans="2:30" x14ac:dyDescent="0.3">
      <c r="I13" s="46" t="s">
        <v>89</v>
      </c>
      <c r="J13" s="46">
        <f>SUBTOTAL(9,J6:J11)</f>
        <v>30153.103199999998</v>
      </c>
      <c r="K13" s="36"/>
      <c r="L13" s="36"/>
      <c r="M13" s="15"/>
      <c r="N13" s="15"/>
      <c r="Q13" s="33"/>
      <c r="S13" s="33"/>
      <c r="T13" s="26"/>
      <c r="AA13" s="2" t="s">
        <v>89</v>
      </c>
      <c r="AB13" s="47">
        <f>SUBTOTAL(9,AB6:AB12)</f>
        <v>1</v>
      </c>
    </row>
    <row r="14" spans="2:30" x14ac:dyDescent="0.3">
      <c r="H14"/>
      <c r="I14" s="37"/>
      <c r="J14" s="37"/>
      <c r="K14" s="37"/>
      <c r="L14" s="37"/>
      <c r="M14" s="37"/>
      <c r="N14" s="38"/>
      <c r="Q14" s="33"/>
      <c r="S14" s="33"/>
      <c r="T14" s="26"/>
    </row>
    <row r="15" spans="2:30" x14ac:dyDescent="0.3">
      <c r="G15" s="39" t="s">
        <v>37</v>
      </c>
      <c r="H15" s="39" t="s">
        <v>38</v>
      </c>
      <c r="I15" s="40" t="s">
        <v>39</v>
      </c>
      <c r="J15" s="40" t="s">
        <v>90</v>
      </c>
      <c r="N15" s="15"/>
    </row>
    <row r="16" spans="2:30" x14ac:dyDescent="0.3">
      <c r="G16" s="1" t="s">
        <v>3</v>
      </c>
      <c r="H16" s="1">
        <v>10</v>
      </c>
      <c r="I16" s="41">
        <f>J13</f>
        <v>30153.103199999998</v>
      </c>
      <c r="J16" s="48">
        <f>I16/$I$20</f>
        <v>1</v>
      </c>
      <c r="N16" s="15"/>
    </row>
    <row r="17" spans="7:14" x14ac:dyDescent="0.3">
      <c r="G17" s="1" t="s">
        <v>1</v>
      </c>
      <c r="H17" s="1">
        <v>0</v>
      </c>
      <c r="I17" s="41"/>
      <c r="J17" s="48">
        <f t="shared" ref="J17:J19" si="1">I17/$I$20</f>
        <v>0</v>
      </c>
      <c r="N17" s="15"/>
    </row>
    <row r="18" spans="7:14" x14ac:dyDescent="0.3">
      <c r="G18" s="1" t="s">
        <v>2</v>
      </c>
      <c r="H18" s="1">
        <v>0</v>
      </c>
      <c r="I18" s="41"/>
      <c r="J18" s="48">
        <f t="shared" si="1"/>
        <v>0</v>
      </c>
      <c r="N18" s="15"/>
    </row>
    <row r="19" spans="7:14" x14ac:dyDescent="0.3">
      <c r="G19" s="1" t="s">
        <v>40</v>
      </c>
      <c r="H19" s="1">
        <v>0</v>
      </c>
      <c r="I19" s="41"/>
      <c r="J19" s="48">
        <f t="shared" si="1"/>
        <v>0</v>
      </c>
      <c r="N19" s="15"/>
    </row>
    <row r="20" spans="7:14" x14ac:dyDescent="0.3">
      <c r="G20" s="42" t="s">
        <v>36</v>
      </c>
      <c r="H20" s="39">
        <f>SUM(H16:H19)</f>
        <v>10</v>
      </c>
      <c r="I20" s="43">
        <f>SUM(I16:I19)</f>
        <v>30153.103199999998</v>
      </c>
      <c r="J20" s="49">
        <f>SUM(J16:J19)</f>
        <v>1</v>
      </c>
      <c r="N20" s="15"/>
    </row>
    <row r="21" spans="7:14" x14ac:dyDescent="0.3">
      <c r="N21" s="15"/>
    </row>
    <row r="22" spans="7:14" x14ac:dyDescent="0.3">
      <c r="N22" s="15"/>
    </row>
    <row r="23" spans="7:14" x14ac:dyDescent="0.3">
      <c r="N23" s="15"/>
    </row>
    <row r="24" spans="7:14" x14ac:dyDescent="0.3">
      <c r="N24" s="15"/>
    </row>
    <row r="25" spans="7:14" x14ac:dyDescent="0.3">
      <c r="N25" s="15"/>
    </row>
    <row r="26" spans="7:14" x14ac:dyDescent="0.3">
      <c r="N26" s="15"/>
    </row>
    <row r="27" spans="7:14" x14ac:dyDescent="0.3">
      <c r="N27" s="15"/>
    </row>
    <row r="28" spans="7:14" x14ac:dyDescent="0.3">
      <c r="N28" s="15"/>
    </row>
    <row r="29" spans="7:14" x14ac:dyDescent="0.3">
      <c r="N29" s="15"/>
    </row>
    <row r="30" spans="7:14" x14ac:dyDescent="0.3">
      <c r="N30" s="15"/>
    </row>
    <row r="31" spans="7:14" x14ac:dyDescent="0.3">
      <c r="N31" s="15"/>
    </row>
    <row r="32" spans="7:14" x14ac:dyDescent="0.3">
      <c r="N32" s="15"/>
    </row>
    <row r="33" spans="14:14" x14ac:dyDescent="0.3">
      <c r="N33" s="15"/>
    </row>
    <row r="34" spans="14:14" x14ac:dyDescent="0.3">
      <c r="N34" s="15"/>
    </row>
    <row r="35" spans="14:14" x14ac:dyDescent="0.3">
      <c r="N35" s="15"/>
    </row>
    <row r="36" spans="14:14" x14ac:dyDescent="0.3">
      <c r="N36" s="15"/>
    </row>
    <row r="37" spans="14:14" x14ac:dyDescent="0.3">
      <c r="N37" s="15"/>
    </row>
    <row r="38" spans="14:14" x14ac:dyDescent="0.3">
      <c r="N38" s="15"/>
    </row>
    <row r="39" spans="14:14" x14ac:dyDescent="0.3">
      <c r="N39" s="15"/>
    </row>
    <row r="40" spans="14:14" x14ac:dyDescent="0.3">
      <c r="N40" s="15"/>
    </row>
    <row r="41" spans="14:14" x14ac:dyDescent="0.3">
      <c r="N41" s="15"/>
    </row>
    <row r="42" spans="14:14" x14ac:dyDescent="0.3">
      <c r="N42" s="15"/>
    </row>
    <row r="43" spans="14:14" x14ac:dyDescent="0.3">
      <c r="N43" s="15"/>
    </row>
    <row r="44" spans="14:14" x14ac:dyDescent="0.3">
      <c r="N44" s="15"/>
    </row>
    <row r="45" spans="14:14" x14ac:dyDescent="0.3">
      <c r="N45" s="15"/>
    </row>
    <row r="46" spans="14:14" x14ac:dyDescent="0.3">
      <c r="N46" s="15"/>
    </row>
  </sheetData>
  <dataValidations count="4">
    <dataValidation type="list" allowBlank="1" showInputMessage="1" showErrorMessage="1" sqref="B6:B12" xr:uid="{9332543D-BD62-41E6-B8FF-AAE2F99B1464}">
      <formula1>"Cerrado,Publicado en la Plataforma,Elaboración, Adjudicado"</formula1>
    </dataValidation>
    <dataValidation type="list" allowBlank="1" showInputMessage="1" showErrorMessage="1" sqref="N6:N12" xr:uid="{A5DE351C-C4AC-4771-9914-9D879A4AA93B}">
      <formula1>"Perfil del contratante,Web/Ley de transparencia"</formula1>
    </dataValidation>
    <dataValidation type="list" allowBlank="1" showInputMessage="1" showErrorMessage="1" sqref="M6:M12" xr:uid="{F68862F4-DF3C-418A-8BAA-FA20D90E466E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H6:H13" xr:uid="{2E5BF794-17D3-4DF8-BCC2-8D69D046C81B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2022_1T</vt:lpstr>
      <vt:lpstr>2022_2T</vt:lpstr>
      <vt:lpstr>2022_3T</vt:lpstr>
      <vt:lpstr>2022_4T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2019-03-08T13:00:20Z</cp:lastPrinted>
  <dcterms:created xsi:type="dcterms:W3CDTF">2018-12-17T10:42:42Z</dcterms:created>
  <dcterms:modified xsi:type="dcterms:W3CDTF">2023-01-16T12:19:32Z</dcterms:modified>
</cp:coreProperties>
</file>