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MAVESA/Licitaciones Murcia AV/Estado de las licitaciones y Transparencia trimestral/2021_Contratos Trimestrales_MAV/"/>
    </mc:Choice>
  </mc:AlternateContent>
  <xr:revisionPtr revIDLastSave="79" documentId="14_{D894B4E8-28A7-4276-97F2-C1BAF2D28B90}" xr6:coauthVersionLast="47" xr6:coauthVersionMax="47" xr10:uidLastSave="{9F4556A0-6726-485D-A47C-4C0D8F311AF0}"/>
  <bookViews>
    <workbookView xWindow="-120" yWindow="-120" windowWidth="24240" windowHeight="13740" activeTab="2" xr2:uid="{00000000-000D-0000-FFFF-FFFF00000000}"/>
  </bookViews>
  <sheets>
    <sheet name="2021_1T" sheetId="1" r:id="rId1"/>
    <sheet name="2021_2T" sheetId="5" r:id="rId2"/>
    <sheet name="2021_3T" sheetId="6" r:id="rId3"/>
    <sheet name="2021_4T" sheetId="7" r:id="rId4"/>
  </sheets>
  <externalReferences>
    <externalReference r:id="rId5"/>
  </externalReference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7" l="1"/>
  <c r="H16" i="7"/>
  <c r="AA7" i="7"/>
  <c r="AA8" i="7"/>
  <c r="AA9" i="7"/>
  <c r="AA10" i="7"/>
  <c r="AA6" i="7"/>
  <c r="I12" i="7"/>
  <c r="G20" i="7"/>
  <c r="AA9" i="6"/>
  <c r="AA7" i="6"/>
  <c r="AA6" i="6"/>
  <c r="I9" i="6"/>
  <c r="AF7" i="6"/>
  <c r="AE7" i="6"/>
  <c r="AD7" i="6"/>
  <c r="S7" i="6"/>
  <c r="R7" i="6"/>
  <c r="Q7" i="6"/>
  <c r="K7" i="6"/>
  <c r="J7" i="6"/>
  <c r="H7" i="6"/>
  <c r="AF6" i="6"/>
  <c r="AE6" i="6"/>
  <c r="S6" i="6"/>
  <c r="R6" i="6"/>
  <c r="Q6" i="6"/>
  <c r="I6" i="6"/>
  <c r="AD6" i="6" s="1"/>
  <c r="H6" i="6"/>
  <c r="G17" i="6"/>
  <c r="H13" i="6"/>
  <c r="H17" i="6" s="1"/>
  <c r="AA6" i="5"/>
  <c r="AD6" i="5"/>
  <c r="AF6" i="5"/>
  <c r="AE6" i="5"/>
  <c r="S6" i="5"/>
  <c r="R6" i="5"/>
  <c r="Q6" i="5"/>
  <c r="I6" i="5"/>
  <c r="G16" i="5"/>
  <c r="S9" i="1"/>
  <c r="R9" i="1"/>
  <c r="Q9" i="1"/>
  <c r="J9" i="1"/>
  <c r="K9" i="1" s="1"/>
  <c r="H9" i="1"/>
  <c r="S8" i="1"/>
  <c r="R8" i="1"/>
  <c r="Q8" i="1"/>
  <c r="J8" i="1"/>
  <c r="K8" i="1" s="1"/>
  <c r="H8" i="1"/>
  <c r="S7" i="1"/>
  <c r="R7" i="1"/>
  <c r="Q7" i="1"/>
  <c r="K7" i="1"/>
  <c r="S6" i="1"/>
  <c r="R6" i="1"/>
  <c r="Q6" i="1"/>
  <c r="I6" i="1"/>
  <c r="J6" i="1" s="1"/>
  <c r="K6" i="1" s="1"/>
  <c r="H6" i="1"/>
  <c r="AA12" i="7" l="1"/>
  <c r="H20" i="7"/>
  <c r="J6" i="6"/>
  <c r="K6" i="6"/>
  <c r="J6" i="5"/>
  <c r="K6" i="5"/>
  <c r="I8" i="5"/>
  <c r="I11" i="1"/>
  <c r="H15" i="1" s="1"/>
  <c r="H12" i="5" l="1"/>
  <c r="H16" i="5" s="1"/>
  <c r="AA8" i="5"/>
  <c r="AA6" i="1"/>
  <c r="AA7" i="1"/>
  <c r="AA9" i="1"/>
  <c r="AA8" i="1"/>
  <c r="G19" i="1"/>
  <c r="AA11" i="1" l="1"/>
  <c r="H19" i="1"/>
</calcChain>
</file>

<file path=xl/sharedStrings.xml><?xml version="1.0" encoding="utf-8"?>
<sst xmlns="http://schemas.openxmlformats.org/spreadsheetml/2006/main" count="331" uniqueCount="94">
  <si>
    <t>CONTRATOS MURCIA ALTA VELOCIDAD, S.A.</t>
  </si>
  <si>
    <t>Procedimiento Abierto</t>
  </si>
  <si>
    <t>Procedimiento con negociación</t>
  </si>
  <si>
    <t>Adjudicación Directa</t>
  </si>
  <si>
    <t>1 TRIMESTRE</t>
  </si>
  <si>
    <t xml:space="preserve">ESTADO </t>
  </si>
  <si>
    <t>Exp.</t>
  </si>
  <si>
    <t>OBJETO</t>
  </si>
  <si>
    <t xml:space="preserve">CPV </t>
  </si>
  <si>
    <t xml:space="preserve">CPV (TEXTO) </t>
  </si>
  <si>
    <t>TIPO</t>
  </si>
  <si>
    <t>PRESUPUESTO BASE DE LICITACIÓN (Incluye IVA)</t>
  </si>
  <si>
    <t>IMPORTE DE ADJUDICACIÓN (IVA INCLUIDO)</t>
  </si>
  <si>
    <t>IMPORTE DE ADJUDICACIÓN (BASE IMPONIBLE)</t>
  </si>
  <si>
    <t xml:space="preserve">IVA DEL IMPORTE DE ADJUDICACIÓN </t>
  </si>
  <si>
    <t>PROCEDIMIENTO</t>
  </si>
  <si>
    <t>INSTRUMENTOS DE PUBLICACIÓN</t>
  </si>
  <si>
    <t>NÚMERO DE LICITADORES</t>
  </si>
  <si>
    <t>ADJUDICATARIO</t>
  </si>
  <si>
    <t>FECHA DE FORMALIZACIÓN</t>
  </si>
  <si>
    <t>FECHA DE FORMALIZACIÓN (AÑO)</t>
  </si>
  <si>
    <t>FECHA DE FORMALIZACIÓN (TRIMESTRE)</t>
  </si>
  <si>
    <t>FECHA DE INICIO DE LA EJECUCIÓN</t>
  </si>
  <si>
    <t>DURACIÓN MESES</t>
  </si>
  <si>
    <t>MODIFICACIONES</t>
  </si>
  <si>
    <t>PRÓRROGAS</t>
  </si>
  <si>
    <t>PROCEDIMIENTOS DESIERTOS</t>
  </si>
  <si>
    <t>RESOLUCIÓN/NULIDAD/REVISIÓN DE PRECIOS/CESIÓN DE CONTRATOS</t>
  </si>
  <si>
    <t>DESESTIMIENTO Y RENUNCIA</t>
  </si>
  <si>
    <t>SUBCONTRATACIONES</t>
  </si>
  <si>
    <t>% SOBRE TOTAL</t>
  </si>
  <si>
    <t>CERRADA</t>
  </si>
  <si>
    <t>Web/Ley de transparencia</t>
  </si>
  <si>
    <t>NO</t>
  </si>
  <si>
    <t>SUMINISTRO</t>
  </si>
  <si>
    <t>Adjudicación directa</t>
  </si>
  <si>
    <t>TOTAL</t>
  </si>
  <si>
    <t>Procedimientos</t>
  </si>
  <si>
    <t>Nº de contratos</t>
  </si>
  <si>
    <t>IVA incluido</t>
  </si>
  <si>
    <t>Resto de contratos</t>
  </si>
  <si>
    <t>30192112</t>
  </si>
  <si>
    <t>Tinta para impresoras</t>
  </si>
  <si>
    <t>SERVICIOS</t>
  </si>
  <si>
    <t>Servicios de formación de personal</t>
  </si>
  <si>
    <t>EL CORTE INGLES, S.A</t>
  </si>
  <si>
    <t>Servicio de Contabilidad Externo</t>
  </si>
  <si>
    <t>79200000</t>
  </si>
  <si>
    <t>Servicios de contabilidad, de auditoría y fiscales</t>
  </si>
  <si>
    <t>Ana Palma Hurtado</t>
  </si>
  <si>
    <t>Formación de idiomas</t>
  </si>
  <si>
    <t>79632000</t>
  </si>
  <si>
    <t>Grupo CLAS Formación e Idiomas S.L</t>
  </si>
  <si>
    <t>202104_Lote 1</t>
  </si>
  <si>
    <t>Impresora</t>
  </si>
  <si>
    <t>30232100</t>
  </si>
  <si>
    <t>Impresoras y trazadores gráficos</t>
  </si>
  <si>
    <t>202104_Lote 2</t>
  </si>
  <si>
    <t>Consumibles</t>
  </si>
  <si>
    <t>EJERCICIO 2021</t>
  </si>
  <si>
    <t>2 TRIMESTRE</t>
  </si>
  <si>
    <t>Paquetes de software y sistemas de información</t>
  </si>
  <si>
    <t>TeamViewer Germany GmbH</t>
  </si>
  <si>
    <t>3 TRIMESTRE</t>
  </si>
  <si>
    <t>Informe sobre PCAP Asesoría y Control de Calidad</t>
  </si>
  <si>
    <t>79100000</t>
  </si>
  <si>
    <t>Servicios jurídicos</t>
  </si>
  <si>
    <t>Nexo Consulting Jurídico, S.L.P.</t>
  </si>
  <si>
    <t>Telefonía Integral</t>
  </si>
  <si>
    <t>64212000/72400000</t>
  </si>
  <si>
    <t>Servicios de telefonía móvil/Servicios de Internet</t>
  </si>
  <si>
    <t>ORANGE ESPAGNE, SAU,</t>
  </si>
  <si>
    <t xml:space="preserve">EJERCICIO 2021 CONTRATOS MURCIA ALTA VELOCIDAD, S.A.  </t>
  </si>
  <si>
    <t>4 TRIMESTRE</t>
  </si>
  <si>
    <t>Mantenimiento informático</t>
  </si>
  <si>
    <t>Mantenimiento y reparación de equipo de tecnología de la información</t>
  </si>
  <si>
    <t>Maprofar, S.L.</t>
  </si>
  <si>
    <t>Auditoría de cuentas</t>
  </si>
  <si>
    <t>Servicios de auditoría</t>
  </si>
  <si>
    <t>Procedimiento abierto</t>
  </si>
  <si>
    <t>Perfil del contratante</t>
  </si>
  <si>
    <t>Grant Thornton, S.L.P.</t>
  </si>
  <si>
    <t>Asistencia técnica mesa de contratación</t>
  </si>
  <si>
    <t>71356200</t>
  </si>
  <si>
    <t>Servicios de asistencia técnica</t>
  </si>
  <si>
    <t xml:space="preserve">Business Control Ábaco, SL           </t>
  </si>
  <si>
    <t>Portátil Dirección</t>
  </si>
  <si>
    <t>30213100</t>
  </si>
  <si>
    <t>Ordenadores portátiles</t>
  </si>
  <si>
    <t>Valoración de suelos</t>
  </si>
  <si>
    <t>79000000</t>
  </si>
  <si>
    <t>Servicios a empresas: legislación, mercadotecnia, asesoría, selección de personal, imprenta y seguridad</t>
  </si>
  <si>
    <t>TINSA TASACIONES INMOBILIARIAS, S.A.U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</si>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</sst>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\T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nterstate-Light"/>
    </font>
    <font>
      <b/>
      <sz val="20"/>
      <color theme="1"/>
      <name val="Interstate-Light"/>
    </font>
    <font>
      <b/>
      <sz val="11"/>
      <color theme="1"/>
      <name val="Interstate-Light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2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/>
    <xf numFmtId="14" fontId="2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4" fontId="2" fillId="0" borderId="0" xfId="1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4" fillId="0" borderId="1" xfId="0" applyFont="1" applyBorder="1" applyAlignment="1">
      <alignment horizontal="right"/>
    </xf>
    <xf numFmtId="44" fontId="4" fillId="0" borderId="1" xfId="0" applyNumberFormat="1" applyFont="1" applyBorder="1"/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44" fontId="2" fillId="0" borderId="0" xfId="0" applyNumberFormat="1" applyFont="1"/>
    <xf numFmtId="44" fontId="2" fillId="0" borderId="0" xfId="0" applyNumberFormat="1" applyFont="1" applyAlignment="1">
      <alignment horizontal="center" vertical="center"/>
    </xf>
    <xf numFmtId="0" fontId="4" fillId="0" borderId="0" xfId="0" applyFont="1"/>
    <xf numFmtId="44" fontId="2" fillId="0" borderId="1" xfId="1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164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/>
    <xf numFmtId="44" fontId="2" fillId="0" borderId="2" xfId="1" applyFont="1" applyFill="1" applyBorder="1"/>
    <xf numFmtId="44" fontId="2" fillId="0" borderId="2" xfId="0" applyNumberFormat="1" applyFont="1" applyFill="1" applyBorder="1"/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/>
    <xf numFmtId="2" fontId="2" fillId="0" borderId="0" xfId="0" applyNumberFormat="1" applyFont="1" applyFill="1"/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0" fontId="4" fillId="0" borderId="2" xfId="2" applyNumberFormat="1" applyFont="1" applyFill="1" applyBorder="1" applyAlignment="1">
      <alignment horizontal="center"/>
    </xf>
    <xf numFmtId="44" fontId="2" fillId="0" borderId="1" xfId="1" applyFont="1" applyFill="1" applyBorder="1"/>
    <xf numFmtId="0" fontId="3" fillId="0" borderId="0" xfId="0" applyFont="1" applyAlignment="1">
      <alignment horizontal="left"/>
    </xf>
    <xf numFmtId="0" fontId="0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Font="1" applyAlignment="1">
      <alignment horizontal="center" vertical="center"/>
    </xf>
    <xf numFmtId="2" fontId="0" fillId="0" borderId="0" xfId="0" applyNumberFormat="1" applyFont="1"/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44" fontId="0" fillId="0" borderId="1" xfId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4" fontId="0" fillId="0" borderId="1" xfId="2" applyNumberFormat="1" applyFont="1" applyFill="1" applyBorder="1" applyAlignment="1">
      <alignment horizontal="center" vertical="center"/>
    </xf>
    <xf numFmtId="0" fontId="5" fillId="0" borderId="0" xfId="0" applyFont="1"/>
    <xf numFmtId="44" fontId="0" fillId="0" borderId="1" xfId="1" applyFont="1" applyFill="1" applyBorder="1"/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2" xfId="0" applyFont="1" applyBorder="1"/>
    <xf numFmtId="44" fontId="0" fillId="0" borderId="0" xfId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2" xfId="2" applyNumberFormat="1" applyFont="1" applyFill="1" applyBorder="1" applyAlignment="1">
      <alignment horizontal="center" vertical="center"/>
    </xf>
    <xf numFmtId="0" fontId="0" fillId="0" borderId="0" xfId="0" applyFont="1" applyFill="1"/>
    <xf numFmtId="44" fontId="0" fillId="0" borderId="2" xfId="1" applyFont="1" applyFill="1" applyBorder="1"/>
    <xf numFmtId="44" fontId="0" fillId="0" borderId="2" xfId="0" applyNumberFormat="1" applyFont="1" applyFill="1" applyBorder="1"/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/>
    <xf numFmtId="2" fontId="0" fillId="0" borderId="0" xfId="0" applyNumberFormat="1" applyFont="1" applyFill="1"/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0" fontId="5" fillId="0" borderId="2" xfId="2" applyNumberFormat="1" applyFont="1" applyFill="1" applyBorder="1" applyAlignment="1">
      <alignment horizontal="center"/>
    </xf>
    <xf numFmtId="44" fontId="0" fillId="0" borderId="0" xfId="1" applyFont="1"/>
    <xf numFmtId="14" fontId="0" fillId="0" borderId="0" xfId="0" applyNumberFormat="1" applyFont="1"/>
    <xf numFmtId="44" fontId="0" fillId="0" borderId="0" xfId="0" applyNumberFormat="1" applyFont="1"/>
    <xf numFmtId="44" fontId="0" fillId="0" borderId="0" xfId="0" applyNumberFormat="1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0" fillId="0" borderId="1" xfId="0" applyNumberFormat="1" applyFont="1" applyBorder="1"/>
    <xf numFmtId="0" fontId="5" fillId="0" borderId="1" xfId="0" applyFont="1" applyBorder="1" applyAlignment="1">
      <alignment horizontal="right"/>
    </xf>
    <xf numFmtId="44" fontId="5" fillId="0" borderId="1" xfId="0" applyNumberFormat="1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Volumen de contratación</a:t>
            </a:r>
          </a:p>
        </c:rich>
      </c:tx>
      <c:layout>
        <c:manualLayout>
          <c:xMode val="edge"/>
          <c:yMode val="edge"/>
          <c:x val="0.27189467117382349"/>
          <c:y val="2.098558108814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'2021_1T'!$F$15:$F$18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F8-49F5-A602-5511AADEE8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FF8-49F5-A602-5511AADEE8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FF8-49F5-A602-5511AADEE8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FF8-49F5-A602-5511AADEE8C8}"/>
              </c:ext>
            </c:extLst>
          </c:dPt>
          <c:dLbls>
            <c:dLbl>
              <c:idx val="2"/>
              <c:layout>
                <c:manualLayout>
                  <c:x val="-6.4147689809638572E-2"/>
                  <c:y val="0.12763246292350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F8-49F5-A602-5511AADEE8C8}"/>
                </c:ext>
              </c:extLst>
            </c:dLbl>
            <c:dLbl>
              <c:idx val="3"/>
              <c:layout>
                <c:manualLayout>
                  <c:x val="0.19280626100231055"/>
                  <c:y val="0.157282799235737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F8-49F5-A602-5511AADEE8C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'[1]Listado contratos '!$F$101:$F$104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'2021_1T'!$H$15:$H$18</c:f>
              <c:numCache>
                <c:formatCode>_("€"* #,##0.00_);_("€"* \(#,##0.00\);_("€"* "-"??_);_(@_)</c:formatCode>
                <c:ptCount val="4"/>
                <c:pt idx="0">
                  <c:v>5008.8399999999992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F8-49F5-A602-5511AADEE8C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Volumen de contratación</a:t>
            </a:r>
          </a:p>
        </c:rich>
      </c:tx>
      <c:layout>
        <c:manualLayout>
          <c:xMode val="edge"/>
          <c:yMode val="edge"/>
          <c:x val="0.27189467117382349"/>
          <c:y val="2.098558108814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'2021_1T'!$F$15:$F$18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291-47D3-990A-7D43FAC89C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291-47D3-990A-7D43FAC89C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291-47D3-990A-7D43FAC89C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291-47D3-990A-7D43FAC89C9B}"/>
              </c:ext>
            </c:extLst>
          </c:dPt>
          <c:dLbls>
            <c:dLbl>
              <c:idx val="2"/>
              <c:layout>
                <c:manualLayout>
                  <c:x val="-6.4147689809638572E-2"/>
                  <c:y val="0.12763246292350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1-47D3-990A-7D43FAC89C9B}"/>
                </c:ext>
              </c:extLst>
            </c:dLbl>
            <c:dLbl>
              <c:idx val="3"/>
              <c:layout>
                <c:manualLayout>
                  <c:x val="0.19280626100231055"/>
                  <c:y val="0.157282799235737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1-47D3-990A-7D43FAC89C9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'[1]Listado contratos '!$F$101:$F$104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'2021_1T'!$H$15:$H$18</c:f>
              <c:numCache>
                <c:formatCode>_("€"* #,##0.00_);_("€"* \(#,##0.00\);_("€"* "-"??_);_(@_)</c:formatCode>
                <c:ptCount val="4"/>
                <c:pt idx="0">
                  <c:v>5008.8399999999992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91-47D3-990A-7D43FAC89C9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Volumen de contratación</a:t>
            </a:r>
          </a:p>
        </c:rich>
      </c:tx>
      <c:layout>
        <c:manualLayout>
          <c:xMode val="edge"/>
          <c:yMode val="edge"/>
          <c:x val="0.21542833785121127"/>
          <c:y val="3.8973222020838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'2021_1T'!$F$15:$F$18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77-41CD-AA46-C8301E5DB9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77-41CD-AA46-C8301E5DB9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77-41CD-AA46-C8301E5DB9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177-41CD-AA46-C8301E5DB9BA}"/>
              </c:ext>
            </c:extLst>
          </c:dPt>
          <c:dLbls>
            <c:dLbl>
              <c:idx val="1"/>
              <c:layout>
                <c:manualLayout>
                  <c:x val="0.40254944566355433"/>
                  <c:y val="0.19580869081605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79793494221949"/>
                      <c:h val="0.118763517287256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77-41CD-AA46-C8301E5DB9BA}"/>
                </c:ext>
              </c:extLst>
            </c:dLbl>
            <c:dLbl>
              <c:idx val="2"/>
              <c:layout>
                <c:manualLayout>
                  <c:x val="0.40597198915709315"/>
                  <c:y val="0.785460320727663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400698776819463"/>
                      <c:h val="0.15535325885537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177-41CD-AA46-C8301E5DB9BA}"/>
                </c:ext>
              </c:extLst>
            </c:dLbl>
            <c:dLbl>
              <c:idx val="3"/>
              <c:layout>
                <c:manualLayout>
                  <c:x val="0.3807496005055005"/>
                  <c:y val="4.9356953639570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77-41CD-AA46-C8301E5DB9B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'[1]Listado contratos '!$F$101:$F$104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'2021_1T'!$H$15:$H$18</c:f>
              <c:numCache>
                <c:formatCode>_("€"* #,##0.00_);_("€"* \(#,##0.00\);_("€"* "-"??_);_(@_)</c:formatCode>
                <c:ptCount val="4"/>
                <c:pt idx="0">
                  <c:v>5008.8399999999992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77-41CD-AA46-C8301E5DB9B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'2021_4T'!$G$15</c:f>
              <c:strCache>
                <c:ptCount val="1"/>
                <c:pt idx="0">
                  <c:v>Nº de contratos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C1-49C5-BB60-1474881A1E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C1-49C5-BB60-1474881A1E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C1-49C5-BB60-1474881A1E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C1-49C5-BB60-1474881A1E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'2021_4T'!$F$16:$F$19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'2021_4T'!$G$16:$G$19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6-4519-9803-8D70C49967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21</xdr:row>
      <xdr:rowOff>19050</xdr:rowOff>
    </xdr:from>
    <xdr:to>
      <xdr:col>4</xdr:col>
      <xdr:colOff>50589</xdr:colOff>
      <xdr:row>44</xdr:row>
      <xdr:rowOff>92867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875FC3-99FA-4F2B-BD44-26FD6BC75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19050</xdr:rowOff>
    </xdr:from>
    <xdr:to>
      <xdr:col>3</xdr:col>
      <xdr:colOff>5286376</xdr:colOff>
      <xdr:row>41</xdr:row>
      <xdr:rowOff>92867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8A907C-EA79-4A14-AAB5-7101DA98E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18</xdr:row>
      <xdr:rowOff>47625</xdr:rowOff>
    </xdr:from>
    <xdr:to>
      <xdr:col>5</xdr:col>
      <xdr:colOff>3409950</xdr:colOff>
      <xdr:row>41</xdr:row>
      <xdr:rowOff>121442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70EA2C-72C2-492E-8E2B-C1F90ED6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365125</xdr:colOff>
      <xdr:row>23</xdr:row>
      <xdr:rowOff>120650</xdr:rowOff>
    </xdr:from>
    <xdr:to>
      <xdr:col>6</xdr:col>
      <xdr:colOff>1111250</xdr:colOff>
      <xdr:row>43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F9E9B10-7075-4BFC-8A15-17889024C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gil_murciacartagena-ave_es1/Documents/Z/_MAVESA/Licitaciones%20Murcia%20AV/Estado%20de%20las%20licitaciones%20y%20Transparencia%20trimestral/20210416_%20Licitaciones_MA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contratos "/>
    </sheetNames>
    <sheetDataSet>
      <sheetData sheetId="0">
        <row r="101">
          <cell r="F101" t="str">
            <v>Adjudicación Directa</v>
          </cell>
        </row>
        <row r="102">
          <cell r="F102" t="str">
            <v>Procedimiento Abierto</v>
          </cell>
        </row>
        <row r="103">
          <cell r="F103" t="str">
            <v>Procedimiento con negociación</v>
          </cell>
        </row>
        <row r="104">
          <cell r="F104" t="str">
            <v>Resto de contratos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45"/>
  <sheetViews>
    <sheetView zoomScale="90" zoomScaleNormal="90" workbookViewId="0">
      <pane ySplit="3" topLeftCell="A4" activePane="bottomLeft" state="frozen"/>
      <selection pane="bottomLeft" sqref="A1:XFD1048576"/>
    </sheetView>
  </sheetViews>
  <sheetFormatPr baseColWidth="10" defaultColWidth="19.7109375" defaultRowHeight="14.25" x14ac:dyDescent="0.2"/>
  <cols>
    <col min="1" max="1" width="19.7109375" style="1"/>
    <col min="2" max="2" width="34.42578125" style="1" bestFit="1" customWidth="1"/>
    <col min="3" max="3" width="19.7109375" style="1"/>
    <col min="4" max="4" width="75.28515625" style="1" bestFit="1" customWidth="1"/>
    <col min="5" max="5" width="19.7109375" style="1"/>
    <col min="6" max="6" width="103.28515625" style="1" bestFit="1" customWidth="1"/>
    <col min="7" max="7" width="19.7109375" style="3"/>
    <col min="8" max="8" width="20.140625" style="1" bestFit="1" customWidth="1"/>
    <col min="9" max="10" width="24.85546875" style="1" bestFit="1" customWidth="1"/>
    <col min="11" max="11" width="28.5703125" style="1" bestFit="1" customWidth="1"/>
    <col min="12" max="12" width="32" style="1" bestFit="1" customWidth="1"/>
    <col min="13" max="13" width="27.140625" style="1" bestFit="1" customWidth="1"/>
    <col min="14" max="14" width="19.7109375" style="3"/>
    <col min="15" max="15" width="49.42578125" style="3" bestFit="1" customWidth="1"/>
    <col min="16" max="16" width="26.42578125" style="1" bestFit="1" customWidth="1"/>
    <col min="17" max="17" width="24.85546875" style="6" bestFit="1" customWidth="1"/>
    <col min="18" max="18" width="24.85546875" style="1" bestFit="1" customWidth="1"/>
    <col min="19" max="19" width="21.7109375" style="3" bestFit="1" customWidth="1"/>
    <col min="20" max="20" width="19.28515625" style="4" bestFit="1" customWidth="1"/>
    <col min="21" max="21" width="24.140625" style="3" bestFit="1" customWidth="1"/>
    <col min="22" max="22" width="21.42578125" style="3" bestFit="1" customWidth="1"/>
    <col min="23" max="23" width="24.42578125" style="3" bestFit="1" customWidth="1"/>
    <col min="24" max="24" width="25.140625" style="3" bestFit="1" customWidth="1"/>
    <col min="25" max="25" width="24.140625" style="3" bestFit="1" customWidth="1"/>
    <col min="26" max="26" width="26.85546875" style="3" customWidth="1"/>
    <col min="27" max="27" width="19.7109375" style="4"/>
    <col min="28" max="16384" width="19.7109375" style="1"/>
  </cols>
  <sheetData>
    <row r="2" spans="2:29" ht="24.75" x14ac:dyDescent="0.3">
      <c r="B2" s="7" t="s">
        <v>59</v>
      </c>
      <c r="E2" s="7" t="s">
        <v>0</v>
      </c>
      <c r="F2" s="5"/>
      <c r="G2" s="5" t="s">
        <v>4</v>
      </c>
      <c r="H2" s="5"/>
      <c r="I2" s="5"/>
      <c r="J2" s="5"/>
      <c r="K2" s="5"/>
      <c r="L2" s="5"/>
    </row>
    <row r="3" spans="2:29" ht="14.25" customHeight="1" x14ac:dyDescent="0.3">
      <c r="D3" s="5"/>
      <c r="F3" s="5"/>
      <c r="G3" s="5"/>
      <c r="H3" s="5"/>
      <c r="I3" s="5"/>
      <c r="J3" s="5"/>
      <c r="K3" s="5"/>
      <c r="L3" s="5"/>
    </row>
    <row r="4" spans="2:29" x14ac:dyDescent="0.2">
      <c r="M4" s="3"/>
    </row>
    <row r="5" spans="2:29" s="3" customFormat="1" ht="52.15" customHeight="1" x14ac:dyDescent="0.25"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  <c r="Q5" s="9" t="s">
        <v>20</v>
      </c>
      <c r="R5" s="8" t="s">
        <v>21</v>
      </c>
      <c r="S5" s="8" t="s">
        <v>22</v>
      </c>
      <c r="T5" s="8" t="s">
        <v>23</v>
      </c>
      <c r="U5" s="8" t="s">
        <v>24</v>
      </c>
      <c r="V5" s="8" t="s">
        <v>25</v>
      </c>
      <c r="W5" s="8" t="s">
        <v>26</v>
      </c>
      <c r="X5" s="8" t="s">
        <v>27</v>
      </c>
      <c r="Y5" s="8" t="s">
        <v>28</v>
      </c>
      <c r="Z5" s="8" t="s">
        <v>29</v>
      </c>
      <c r="AA5" s="8" t="s">
        <v>30</v>
      </c>
    </row>
    <row r="6" spans="2:29" x14ac:dyDescent="0.2">
      <c r="B6" s="2" t="s">
        <v>31</v>
      </c>
      <c r="C6" s="10">
        <v>202101</v>
      </c>
      <c r="D6" s="11" t="s">
        <v>46</v>
      </c>
      <c r="E6" s="12" t="s">
        <v>47</v>
      </c>
      <c r="F6" s="30" t="s">
        <v>48</v>
      </c>
      <c r="G6" s="10" t="s">
        <v>43</v>
      </c>
      <c r="H6" s="2">
        <f>6000*1.21</f>
        <v>7260</v>
      </c>
      <c r="I6" s="2">
        <f>3600*1.21</f>
        <v>4356</v>
      </c>
      <c r="J6" s="36">
        <f t="shared" ref="J6" si="0">I6/1.21</f>
        <v>3600</v>
      </c>
      <c r="K6" s="36">
        <f t="shared" ref="K6:K9" si="1">I6-J6</f>
        <v>756</v>
      </c>
      <c r="L6" s="10" t="s">
        <v>35</v>
      </c>
      <c r="M6" s="10" t="s">
        <v>32</v>
      </c>
      <c r="N6" s="10">
        <v>3</v>
      </c>
      <c r="O6" s="10" t="s">
        <v>49</v>
      </c>
      <c r="P6" s="13">
        <v>44236</v>
      </c>
      <c r="Q6" s="14">
        <f t="shared" ref="Q6:Q9" si="2">YEAR(P6)</f>
        <v>2021</v>
      </c>
      <c r="R6" s="15">
        <f t="shared" ref="R6:R9" si="3">ROUNDUP(MONTH(P6)/3,0)</f>
        <v>1</v>
      </c>
      <c r="S6" s="13">
        <f t="shared" ref="S6:S9" si="4">P6</f>
        <v>44236</v>
      </c>
      <c r="T6" s="16">
        <v>12</v>
      </c>
      <c r="U6" s="10" t="s">
        <v>33</v>
      </c>
      <c r="V6" s="10" t="s">
        <v>33</v>
      </c>
      <c r="W6" s="10" t="s">
        <v>33</v>
      </c>
      <c r="X6" s="10" t="s">
        <v>33</v>
      </c>
      <c r="Y6" s="10" t="s">
        <v>33</v>
      </c>
      <c r="Z6" s="10" t="s">
        <v>33</v>
      </c>
      <c r="AA6" s="37">
        <f>I6/$I$11</f>
        <v>0.86966243681171707</v>
      </c>
      <c r="AB6" s="35"/>
      <c r="AC6" s="35"/>
    </row>
    <row r="7" spans="2:29" x14ac:dyDescent="0.2">
      <c r="B7" s="2" t="s">
        <v>31</v>
      </c>
      <c r="C7" s="10">
        <v>202103</v>
      </c>
      <c r="D7" s="11" t="s">
        <v>50</v>
      </c>
      <c r="E7" s="12" t="s">
        <v>51</v>
      </c>
      <c r="F7" s="30" t="s">
        <v>44</v>
      </c>
      <c r="G7" s="10" t="s">
        <v>43</v>
      </c>
      <c r="H7" s="2">
        <v>554.12</v>
      </c>
      <c r="I7" s="2">
        <v>550</v>
      </c>
      <c r="J7" s="36">
        <v>550</v>
      </c>
      <c r="K7" s="36">
        <f t="shared" si="1"/>
        <v>0</v>
      </c>
      <c r="L7" s="10" t="s">
        <v>35</v>
      </c>
      <c r="M7" s="10" t="s">
        <v>32</v>
      </c>
      <c r="N7" s="10">
        <v>1</v>
      </c>
      <c r="O7" s="10" t="s">
        <v>52</v>
      </c>
      <c r="P7" s="13">
        <v>44260</v>
      </c>
      <c r="Q7" s="14">
        <f t="shared" si="2"/>
        <v>2021</v>
      </c>
      <c r="R7" s="15">
        <f t="shared" si="3"/>
        <v>1</v>
      </c>
      <c r="S7" s="13">
        <f t="shared" si="4"/>
        <v>44260</v>
      </c>
      <c r="T7" s="16">
        <v>12</v>
      </c>
      <c r="U7" s="10" t="s">
        <v>33</v>
      </c>
      <c r="V7" s="10" t="s">
        <v>33</v>
      </c>
      <c r="W7" s="10" t="s">
        <v>33</v>
      </c>
      <c r="X7" s="10" t="s">
        <v>33</v>
      </c>
      <c r="Y7" s="10" t="s">
        <v>33</v>
      </c>
      <c r="Z7" s="10" t="s">
        <v>33</v>
      </c>
      <c r="AA7" s="37">
        <f t="shared" ref="AA7:AA9" si="5">I7/$I$11</f>
        <v>0.10980586323380265</v>
      </c>
      <c r="AB7" s="35"/>
      <c r="AC7" s="35"/>
    </row>
    <row r="8" spans="2:29" x14ac:dyDescent="0.2">
      <c r="B8" s="2" t="s">
        <v>31</v>
      </c>
      <c r="C8" s="10" t="s">
        <v>53</v>
      </c>
      <c r="D8" s="11" t="s">
        <v>54</v>
      </c>
      <c r="E8" s="12" t="s">
        <v>55</v>
      </c>
      <c r="F8" s="30" t="s">
        <v>56</v>
      </c>
      <c r="G8" s="10" t="s">
        <v>34</v>
      </c>
      <c r="H8" s="2">
        <f>150*1.21</f>
        <v>181.5</v>
      </c>
      <c r="I8" s="2">
        <v>79.900000000000006</v>
      </c>
      <c r="J8" s="36">
        <f t="shared" ref="J8:J9" si="6">I8/1.21</f>
        <v>66.033057851239676</v>
      </c>
      <c r="K8" s="36">
        <f t="shared" si="1"/>
        <v>13.86694214876033</v>
      </c>
      <c r="L8" s="10" t="s">
        <v>35</v>
      </c>
      <c r="M8" s="10" t="s">
        <v>32</v>
      </c>
      <c r="N8" s="10">
        <v>3</v>
      </c>
      <c r="O8" s="10" t="s">
        <v>45</v>
      </c>
      <c r="P8" s="13">
        <v>44262</v>
      </c>
      <c r="Q8" s="14">
        <f t="shared" si="2"/>
        <v>2021</v>
      </c>
      <c r="R8" s="15">
        <f t="shared" si="3"/>
        <v>1</v>
      </c>
      <c r="S8" s="13">
        <f t="shared" si="4"/>
        <v>44262</v>
      </c>
      <c r="T8" s="16"/>
      <c r="U8" s="10" t="s">
        <v>33</v>
      </c>
      <c r="V8" s="10" t="s">
        <v>33</v>
      </c>
      <c r="W8" s="10" t="s">
        <v>33</v>
      </c>
      <c r="X8" s="10" t="s">
        <v>33</v>
      </c>
      <c r="Y8" s="10" t="s">
        <v>33</v>
      </c>
      <c r="Z8" s="10" t="s">
        <v>33</v>
      </c>
      <c r="AA8" s="37">
        <f t="shared" si="5"/>
        <v>1.5951797222510604E-2</v>
      </c>
      <c r="AB8" s="35"/>
      <c r="AC8" s="35"/>
    </row>
    <row r="9" spans="2:29" x14ac:dyDescent="0.2">
      <c r="B9" s="2" t="s">
        <v>31</v>
      </c>
      <c r="C9" s="10" t="s">
        <v>57</v>
      </c>
      <c r="D9" s="11" t="s">
        <v>58</v>
      </c>
      <c r="E9" s="12" t="s">
        <v>41</v>
      </c>
      <c r="F9" s="30" t="s">
        <v>42</v>
      </c>
      <c r="G9" s="10" t="s">
        <v>34</v>
      </c>
      <c r="H9" s="2">
        <f>80*1.21</f>
        <v>96.8</v>
      </c>
      <c r="I9" s="2">
        <v>22.94</v>
      </c>
      <c r="J9" s="36">
        <f t="shared" si="6"/>
        <v>18.958677685950416</v>
      </c>
      <c r="K9" s="36">
        <f t="shared" si="1"/>
        <v>3.981322314049585</v>
      </c>
      <c r="L9" s="10" t="s">
        <v>35</v>
      </c>
      <c r="M9" s="10" t="s">
        <v>32</v>
      </c>
      <c r="N9" s="10">
        <v>3</v>
      </c>
      <c r="O9" s="10" t="s">
        <v>45</v>
      </c>
      <c r="P9" s="13">
        <v>44262</v>
      </c>
      <c r="Q9" s="14">
        <f t="shared" si="2"/>
        <v>2021</v>
      </c>
      <c r="R9" s="15">
        <f t="shared" si="3"/>
        <v>1</v>
      </c>
      <c r="S9" s="13">
        <f t="shared" si="4"/>
        <v>44262</v>
      </c>
      <c r="T9" s="16"/>
      <c r="U9" s="10" t="s">
        <v>33</v>
      </c>
      <c r="V9" s="10" t="s">
        <v>33</v>
      </c>
      <c r="W9" s="10" t="s">
        <v>33</v>
      </c>
      <c r="X9" s="10" t="s">
        <v>33</v>
      </c>
      <c r="Y9" s="10" t="s">
        <v>33</v>
      </c>
      <c r="Z9" s="10" t="s">
        <v>33</v>
      </c>
      <c r="AA9" s="37">
        <f t="shared" si="5"/>
        <v>4.5799027319698782E-3</v>
      </c>
      <c r="AB9" s="35"/>
      <c r="AC9" s="35"/>
    </row>
    <row r="10" spans="2:29" x14ac:dyDescent="0.2">
      <c r="C10" s="3"/>
      <c r="D10" s="18"/>
      <c r="E10" s="31"/>
      <c r="F10" s="32"/>
      <c r="H10" s="19"/>
      <c r="I10" s="19"/>
      <c r="J10" s="38"/>
      <c r="K10" s="38"/>
      <c r="L10" s="3"/>
      <c r="M10" s="3"/>
      <c r="P10" s="23"/>
      <c r="Q10" s="17"/>
      <c r="R10" s="21"/>
      <c r="S10" s="23"/>
      <c r="Z10" s="22"/>
      <c r="AA10" s="39"/>
      <c r="AB10" s="35"/>
      <c r="AC10" s="35"/>
    </row>
    <row r="11" spans="2:29" s="40" customFormat="1" x14ac:dyDescent="0.2">
      <c r="H11" s="41" t="s">
        <v>36</v>
      </c>
      <c r="I11" s="42">
        <f>SUM(I6:I10)</f>
        <v>5008.8399999999992</v>
      </c>
      <c r="L11" s="43"/>
      <c r="M11" s="43"/>
      <c r="N11" s="43"/>
      <c r="O11" s="43"/>
      <c r="P11" s="44"/>
      <c r="Q11" s="45"/>
      <c r="R11" s="44"/>
      <c r="S11" s="46"/>
      <c r="T11" s="47"/>
      <c r="U11" s="43"/>
      <c r="V11" s="43"/>
      <c r="W11" s="43"/>
      <c r="X11" s="43"/>
      <c r="Y11" s="43"/>
      <c r="Z11" s="48" t="s">
        <v>36</v>
      </c>
      <c r="AA11" s="49">
        <f>SUM(AA6:AA10)</f>
        <v>1.0000000000000002</v>
      </c>
    </row>
    <row r="12" spans="2:29" x14ac:dyDescent="0.2">
      <c r="H12" s="24"/>
      <c r="I12" s="24"/>
      <c r="J12" s="24"/>
      <c r="K12" s="24"/>
      <c r="L12" s="3"/>
      <c r="M12" s="3"/>
      <c r="P12" s="20"/>
      <c r="R12" s="20"/>
      <c r="S12" s="23"/>
    </row>
    <row r="13" spans="2:29" x14ac:dyDescent="0.2">
      <c r="G13" s="1"/>
      <c r="H13" s="33"/>
      <c r="I13" s="33"/>
      <c r="J13" s="33"/>
      <c r="K13" s="33"/>
      <c r="L13" s="33"/>
      <c r="M13" s="34"/>
      <c r="P13" s="20"/>
      <c r="R13" s="20"/>
      <c r="S13" s="23"/>
    </row>
    <row r="14" spans="2:29" x14ac:dyDescent="0.2">
      <c r="F14" s="25" t="s">
        <v>37</v>
      </c>
      <c r="G14" s="25" t="s">
        <v>38</v>
      </c>
      <c r="H14" s="26" t="s">
        <v>39</v>
      </c>
      <c r="L14" s="3"/>
      <c r="M14" s="3"/>
      <c r="O14" s="1"/>
      <c r="P14" s="6"/>
      <c r="Q14" s="1"/>
      <c r="R14" s="3"/>
      <c r="S14" s="4"/>
      <c r="T14" s="3"/>
      <c r="Z14" s="4"/>
      <c r="AA14" s="1"/>
    </row>
    <row r="15" spans="2:29" x14ac:dyDescent="0.2">
      <c r="F15" s="2" t="s">
        <v>3</v>
      </c>
      <c r="G15" s="2">
        <v>3</v>
      </c>
      <c r="H15" s="27">
        <f>I11</f>
        <v>5008.8399999999992</v>
      </c>
      <c r="L15" s="3"/>
      <c r="M15" s="3"/>
      <c r="O15" s="1"/>
      <c r="P15" s="6"/>
      <c r="Q15" s="1"/>
      <c r="R15" s="3"/>
      <c r="S15" s="4"/>
      <c r="T15" s="3"/>
      <c r="Z15" s="4"/>
      <c r="AA15" s="1"/>
    </row>
    <row r="16" spans="2:29" x14ac:dyDescent="0.2">
      <c r="F16" s="2" t="s">
        <v>1</v>
      </c>
      <c r="G16" s="2">
        <v>0</v>
      </c>
      <c r="H16" s="27">
        <v>0</v>
      </c>
      <c r="L16" s="3"/>
      <c r="M16" s="3"/>
      <c r="O16" s="1"/>
      <c r="P16" s="6"/>
      <c r="Q16" s="1"/>
      <c r="R16" s="3"/>
      <c r="S16" s="4"/>
      <c r="T16" s="3"/>
      <c r="Z16" s="4"/>
      <c r="AA16" s="1"/>
    </row>
    <row r="17" spans="6:27" x14ac:dyDescent="0.2">
      <c r="F17" s="2" t="s">
        <v>2</v>
      </c>
      <c r="G17" s="2">
        <v>0</v>
      </c>
      <c r="H17" s="27">
        <v>0</v>
      </c>
      <c r="L17" s="3"/>
      <c r="M17" s="3"/>
      <c r="O17" s="1"/>
      <c r="P17" s="6"/>
      <c r="Q17" s="1"/>
      <c r="R17" s="3"/>
      <c r="S17" s="4"/>
      <c r="T17" s="3"/>
      <c r="Z17" s="4"/>
      <c r="AA17" s="1"/>
    </row>
    <row r="18" spans="6:27" x14ac:dyDescent="0.2">
      <c r="F18" s="2" t="s">
        <v>40</v>
      </c>
      <c r="G18" s="2">
        <v>0</v>
      </c>
      <c r="H18" s="27">
        <v>0</v>
      </c>
      <c r="L18" s="3"/>
      <c r="M18" s="3"/>
      <c r="O18" s="1"/>
      <c r="P18" s="6"/>
      <c r="Q18" s="1"/>
      <c r="R18" s="3"/>
      <c r="S18" s="4"/>
      <c r="T18" s="3"/>
      <c r="Z18" s="4"/>
      <c r="AA18" s="1"/>
    </row>
    <row r="19" spans="6:27" x14ac:dyDescent="0.2">
      <c r="F19" s="28" t="s">
        <v>36</v>
      </c>
      <c r="G19" s="25">
        <f>SUM(G15:G18)</f>
        <v>3</v>
      </c>
      <c r="H19" s="29">
        <f>SUM(H15:H18)</f>
        <v>5008.8399999999992</v>
      </c>
      <c r="L19" s="3"/>
      <c r="M19" s="3"/>
      <c r="O19" s="1"/>
      <c r="P19" s="6"/>
      <c r="Q19" s="1"/>
      <c r="R19" s="3"/>
      <c r="S19" s="4"/>
      <c r="T19" s="3"/>
      <c r="Z19" s="4"/>
      <c r="AA19" s="1"/>
    </row>
    <row r="20" spans="6:27" x14ac:dyDescent="0.2">
      <c r="L20" s="3"/>
      <c r="M20" s="3"/>
      <c r="O20" s="1"/>
      <c r="P20" s="6"/>
      <c r="Q20" s="1"/>
      <c r="R20" s="3"/>
      <c r="S20" s="4"/>
      <c r="T20" s="3"/>
      <c r="Z20" s="4"/>
      <c r="AA20" s="1"/>
    </row>
    <row r="21" spans="6:27" x14ac:dyDescent="0.2">
      <c r="M21" s="3"/>
    </row>
    <row r="22" spans="6:27" x14ac:dyDescent="0.2">
      <c r="M22" s="3"/>
    </row>
    <row r="23" spans="6:27" x14ac:dyDescent="0.2">
      <c r="M23" s="3"/>
    </row>
    <row r="24" spans="6:27" x14ac:dyDescent="0.2">
      <c r="M24" s="3"/>
    </row>
    <row r="25" spans="6:27" x14ac:dyDescent="0.2">
      <c r="M25" s="3"/>
    </row>
    <row r="26" spans="6:27" x14ac:dyDescent="0.2">
      <c r="M26" s="3"/>
    </row>
    <row r="27" spans="6:27" x14ac:dyDescent="0.2">
      <c r="M27" s="3"/>
    </row>
    <row r="28" spans="6:27" x14ac:dyDescent="0.2">
      <c r="M28" s="3"/>
    </row>
    <row r="29" spans="6:27" x14ac:dyDescent="0.2">
      <c r="M29" s="3"/>
    </row>
    <row r="30" spans="6:27" x14ac:dyDescent="0.2">
      <c r="M30" s="3"/>
    </row>
    <row r="31" spans="6:27" x14ac:dyDescent="0.2">
      <c r="M31" s="3"/>
    </row>
    <row r="32" spans="6:27" x14ac:dyDescent="0.2">
      <c r="M32" s="3"/>
    </row>
    <row r="33" spans="13:13" x14ac:dyDescent="0.2">
      <c r="M33" s="3"/>
    </row>
    <row r="34" spans="13:13" x14ac:dyDescent="0.2">
      <c r="M34" s="3"/>
    </row>
    <row r="35" spans="13:13" x14ac:dyDescent="0.2">
      <c r="M35" s="3"/>
    </row>
    <row r="36" spans="13:13" x14ac:dyDescent="0.2">
      <c r="M36" s="3"/>
    </row>
    <row r="37" spans="13:13" x14ac:dyDescent="0.2">
      <c r="M37" s="3"/>
    </row>
    <row r="38" spans="13:13" x14ac:dyDescent="0.2">
      <c r="M38" s="3"/>
    </row>
    <row r="39" spans="13:13" x14ac:dyDescent="0.2">
      <c r="M39" s="3"/>
    </row>
    <row r="40" spans="13:13" x14ac:dyDescent="0.2">
      <c r="M40" s="3"/>
    </row>
    <row r="41" spans="13:13" x14ac:dyDescent="0.2">
      <c r="M41" s="3"/>
    </row>
    <row r="42" spans="13:13" x14ac:dyDescent="0.2">
      <c r="M42" s="3"/>
    </row>
    <row r="43" spans="13:13" x14ac:dyDescent="0.2">
      <c r="M43" s="3"/>
    </row>
    <row r="44" spans="13:13" x14ac:dyDescent="0.2">
      <c r="M44" s="3"/>
    </row>
    <row r="45" spans="13:13" x14ac:dyDescent="0.2">
      <c r="M45" s="3"/>
    </row>
  </sheetData>
  <dataValidations disablePrompts="1" count="4">
    <dataValidation type="list" allowBlank="1" showInputMessage="1" showErrorMessage="1" sqref="G12 G6:G10" xr:uid="{CDBA7507-8940-418D-AC0D-2788BD044DB6}">
      <formula1>"OBRA, CONCESIÓN DE OBRAS,CONCESIÓN DE SERVICIOS,SUMINISTRO,SERVICIOS"</formula1>
    </dataValidation>
    <dataValidation type="list" allowBlank="1" showInputMessage="1" showErrorMessage="1" sqref="B6:B10" xr:uid="{03F780AC-0128-4F6C-876F-44DB42ED5159}">
      <formula1>"ELABORACIÓN,PUBLICADA EN LA PLATAFORMA,ADJUDICADA,CERRADA"</formula1>
    </dataValidation>
    <dataValidation type="list" allowBlank="1" showInputMessage="1" showErrorMessage="1" sqref="L6:L10" xr:uid="{FEE6EF85-2690-4372-A983-CFA624424247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M6:M10" xr:uid="{C1297B43-C3A9-4095-BD8F-462EAD55BC53}">
      <formula1>"Perfil del contratante,Web/Ley de transparencia"</formula1>
    </dataValidation>
  </dataValidations>
  <pageMargins left="0.7" right="0.7" top="0.75" bottom="0.75" header="0.3" footer="0.3"/>
  <pageSetup paperSize="8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F2E1-071F-4D40-ADA8-2C052A8D1542}">
  <dimension ref="B2:AF42"/>
  <sheetViews>
    <sheetView workbookViewId="0">
      <selection activeCell="AG22" sqref="AG22"/>
    </sheetView>
  </sheetViews>
  <sheetFormatPr baseColWidth="10" defaultColWidth="19.7109375" defaultRowHeight="14.25" x14ac:dyDescent="0.2"/>
  <cols>
    <col min="1" max="1" width="19.7109375" style="1"/>
    <col min="2" max="2" width="34.42578125" style="1" bestFit="1" customWidth="1"/>
    <col min="3" max="3" width="19.7109375" style="1"/>
    <col min="4" max="4" width="15.85546875" style="1" customWidth="1"/>
    <col min="5" max="5" width="19.7109375" style="1"/>
    <col min="6" max="6" width="103.28515625" style="1" bestFit="1" customWidth="1"/>
    <col min="7" max="7" width="19.7109375" style="3"/>
    <col min="8" max="8" width="20.140625" style="1" bestFit="1" customWidth="1"/>
    <col min="9" max="10" width="24.85546875" style="1" bestFit="1" customWidth="1"/>
    <col min="11" max="11" width="28.5703125" style="1" bestFit="1" customWidth="1"/>
    <col min="12" max="12" width="32" style="1" bestFit="1" customWidth="1"/>
    <col min="13" max="13" width="27.140625" style="1" bestFit="1" customWidth="1"/>
    <col min="14" max="14" width="19.7109375" style="3"/>
    <col min="15" max="15" width="49.42578125" style="3" bestFit="1" customWidth="1"/>
    <col min="16" max="16" width="26.42578125" style="1" bestFit="1" customWidth="1"/>
    <col min="17" max="17" width="24.85546875" style="6" bestFit="1" customWidth="1"/>
    <col min="18" max="18" width="24.85546875" style="1" bestFit="1" customWidth="1"/>
    <col min="19" max="19" width="21.7109375" style="3" bestFit="1" customWidth="1"/>
    <col min="20" max="20" width="19.28515625" style="4" bestFit="1" customWidth="1"/>
    <col min="21" max="21" width="24.140625" style="3" bestFit="1" customWidth="1"/>
    <col min="22" max="22" width="21.42578125" style="3" bestFit="1" customWidth="1"/>
    <col min="23" max="23" width="24.42578125" style="3" bestFit="1" customWidth="1"/>
    <col min="24" max="24" width="25.140625" style="3" bestFit="1" customWidth="1"/>
    <col min="25" max="25" width="24.140625" style="3" bestFit="1" customWidth="1"/>
    <col min="26" max="26" width="26.85546875" style="3" customWidth="1"/>
    <col min="27" max="27" width="19.7109375" style="4"/>
    <col min="28" max="29" width="19.7109375" style="1"/>
    <col min="30" max="32" width="0" style="1" hidden="1" customWidth="1"/>
    <col min="33" max="16384" width="19.7109375" style="1"/>
  </cols>
  <sheetData>
    <row r="2" spans="2:32" ht="24.75" x14ac:dyDescent="0.3">
      <c r="B2" s="7" t="s">
        <v>59</v>
      </c>
      <c r="E2" s="7" t="s">
        <v>0</v>
      </c>
      <c r="F2" s="5"/>
      <c r="G2" s="5" t="s">
        <v>60</v>
      </c>
      <c r="H2" s="5"/>
      <c r="I2" s="5"/>
      <c r="J2" s="5"/>
      <c r="K2" s="5"/>
      <c r="L2" s="5"/>
    </row>
    <row r="3" spans="2:32" ht="14.25" customHeight="1" x14ac:dyDescent="0.3">
      <c r="D3" s="5"/>
      <c r="F3" s="5"/>
      <c r="G3" s="5"/>
      <c r="H3" s="5"/>
      <c r="I3" s="5"/>
      <c r="J3" s="5"/>
      <c r="K3" s="5"/>
      <c r="L3" s="5"/>
    </row>
    <row r="4" spans="2:32" x14ac:dyDescent="0.2">
      <c r="M4" s="3"/>
    </row>
    <row r="5" spans="2:32" s="3" customFormat="1" ht="52.15" customHeight="1" x14ac:dyDescent="0.25"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  <c r="Q5" s="9" t="s">
        <v>20</v>
      </c>
      <c r="R5" s="8" t="s">
        <v>21</v>
      </c>
      <c r="S5" s="8" t="s">
        <v>22</v>
      </c>
      <c r="T5" s="8" t="s">
        <v>23</v>
      </c>
      <c r="U5" s="8" t="s">
        <v>24</v>
      </c>
      <c r="V5" s="8" t="s">
        <v>25</v>
      </c>
      <c r="W5" s="8" t="s">
        <v>26</v>
      </c>
      <c r="X5" s="8" t="s">
        <v>27</v>
      </c>
      <c r="Y5" s="8" t="s">
        <v>28</v>
      </c>
      <c r="Z5" s="8" t="s">
        <v>29</v>
      </c>
      <c r="AA5" s="8" t="s">
        <v>30</v>
      </c>
    </row>
    <row r="6" spans="2:32" x14ac:dyDescent="0.2">
      <c r="B6" s="2" t="s">
        <v>31</v>
      </c>
      <c r="C6" s="10">
        <v>202105</v>
      </c>
      <c r="D6" s="11" t="s">
        <v>58</v>
      </c>
      <c r="E6" s="12">
        <v>48000000</v>
      </c>
      <c r="F6" s="30" t="s">
        <v>61</v>
      </c>
      <c r="G6" s="10" t="s">
        <v>34</v>
      </c>
      <c r="H6" s="2">
        <v>201.83</v>
      </c>
      <c r="I6" s="2">
        <f>H6</f>
        <v>201.83</v>
      </c>
      <c r="J6" s="36">
        <f>I6</f>
        <v>201.83</v>
      </c>
      <c r="K6" s="36">
        <f t="shared" ref="K6" si="0">I6-J6</f>
        <v>0</v>
      </c>
      <c r="L6" s="10" t="s">
        <v>35</v>
      </c>
      <c r="M6" s="10" t="s">
        <v>32</v>
      </c>
      <c r="N6" s="10">
        <v>1</v>
      </c>
      <c r="O6" s="10" t="s">
        <v>62</v>
      </c>
      <c r="P6" s="13">
        <v>44354</v>
      </c>
      <c r="Q6" s="14">
        <f t="shared" ref="Q6" si="1">YEAR(P6)</f>
        <v>2021</v>
      </c>
      <c r="R6" s="15">
        <f t="shared" ref="R6" si="2">ROUNDUP(MONTH(P6)/3,0)</f>
        <v>2</v>
      </c>
      <c r="S6" s="13">
        <f t="shared" ref="S6" si="3">P6</f>
        <v>44354</v>
      </c>
      <c r="T6" s="16"/>
      <c r="U6" s="10" t="s">
        <v>33</v>
      </c>
      <c r="V6" s="10" t="s">
        <v>33</v>
      </c>
      <c r="W6" s="10" t="s">
        <v>33</v>
      </c>
      <c r="X6" s="10" t="s">
        <v>33</v>
      </c>
      <c r="Y6" s="10" t="s">
        <v>33</v>
      </c>
      <c r="Z6" s="10" t="s">
        <v>33</v>
      </c>
      <c r="AA6" s="37">
        <f>I6/I8</f>
        <v>1</v>
      </c>
      <c r="AB6" s="35"/>
      <c r="AC6" s="35"/>
      <c r="AD6" s="50">
        <f>IF(L6="Adjudicación directa",I6,"")</f>
        <v>201.83</v>
      </c>
      <c r="AE6" s="50" t="str">
        <f t="shared" ref="AE6" si="4">IF(L6="Procedimiento abierto",I6,"")</f>
        <v/>
      </c>
      <c r="AF6" s="50" t="str">
        <f t="shared" ref="AF6" si="5">IF(L6="Procedimiento con negociación",I6,"")</f>
        <v/>
      </c>
    </row>
    <row r="7" spans="2:32" x14ac:dyDescent="0.2">
      <c r="C7" s="3"/>
      <c r="D7" s="18"/>
      <c r="E7" s="31"/>
      <c r="F7" s="32"/>
      <c r="H7" s="19"/>
      <c r="I7" s="19"/>
      <c r="J7" s="38"/>
      <c r="K7" s="38"/>
      <c r="L7" s="3"/>
      <c r="M7" s="3"/>
      <c r="P7" s="23"/>
      <c r="Q7" s="17"/>
      <c r="R7" s="21"/>
      <c r="S7" s="23"/>
      <c r="Z7" s="22"/>
      <c r="AA7" s="39"/>
      <c r="AB7" s="35"/>
      <c r="AC7" s="35"/>
    </row>
    <row r="8" spans="2:32" s="40" customFormat="1" x14ac:dyDescent="0.2">
      <c r="H8" s="41" t="s">
        <v>36</v>
      </c>
      <c r="I8" s="42">
        <f>SUM(I6:I7)</f>
        <v>201.83</v>
      </c>
      <c r="L8" s="43"/>
      <c r="M8" s="43"/>
      <c r="N8" s="43"/>
      <c r="O8" s="43"/>
      <c r="P8" s="44"/>
      <c r="Q8" s="45"/>
      <c r="R8" s="44"/>
      <c r="S8" s="46"/>
      <c r="T8" s="47"/>
      <c r="U8" s="43"/>
      <c r="V8" s="43"/>
      <c r="W8" s="43"/>
      <c r="X8" s="43"/>
      <c r="Y8" s="43"/>
      <c r="Z8" s="48" t="s">
        <v>36</v>
      </c>
      <c r="AA8" s="49">
        <f>SUM(AA6:AA7)</f>
        <v>1</v>
      </c>
    </row>
    <row r="9" spans="2:32" x14ac:dyDescent="0.2">
      <c r="H9" s="24"/>
      <c r="I9" s="24"/>
      <c r="J9" s="24"/>
      <c r="K9" s="24"/>
      <c r="L9" s="3"/>
      <c r="M9" s="3"/>
      <c r="P9" s="20"/>
      <c r="R9" s="20"/>
      <c r="S9" s="23"/>
    </row>
    <row r="10" spans="2:32" x14ac:dyDescent="0.2">
      <c r="G10" s="1"/>
      <c r="H10" s="33"/>
      <c r="I10" s="33"/>
      <c r="J10" s="33"/>
      <c r="K10" s="33"/>
      <c r="L10" s="33"/>
      <c r="M10" s="34"/>
      <c r="P10" s="20"/>
      <c r="R10" s="20"/>
      <c r="S10" s="23"/>
    </row>
    <row r="11" spans="2:32" x14ac:dyDescent="0.2">
      <c r="F11" s="25" t="s">
        <v>37</v>
      </c>
      <c r="G11" s="25" t="s">
        <v>38</v>
      </c>
      <c r="H11" s="26" t="s">
        <v>39</v>
      </c>
      <c r="L11" s="3"/>
      <c r="M11" s="3"/>
      <c r="O11" s="1"/>
      <c r="P11" s="6"/>
      <c r="Q11" s="1"/>
      <c r="R11" s="3"/>
      <c r="S11" s="4"/>
      <c r="T11" s="3"/>
      <c r="Z11" s="4"/>
      <c r="AA11" s="1"/>
    </row>
    <row r="12" spans="2:32" x14ac:dyDescent="0.2">
      <c r="F12" s="2" t="s">
        <v>3</v>
      </c>
      <c r="G12" s="2">
        <v>1</v>
      </c>
      <c r="H12" s="27">
        <f>I8</f>
        <v>201.83</v>
      </c>
      <c r="L12" s="3"/>
      <c r="M12" s="3"/>
      <c r="O12" s="1"/>
      <c r="P12" s="6"/>
      <c r="Q12" s="1"/>
      <c r="R12" s="3"/>
      <c r="S12" s="4"/>
      <c r="T12" s="3"/>
      <c r="Z12" s="4"/>
      <c r="AA12" s="1"/>
    </row>
    <row r="13" spans="2:32" x14ac:dyDescent="0.2">
      <c r="F13" s="2" t="s">
        <v>1</v>
      </c>
      <c r="G13" s="2">
        <v>0</v>
      </c>
      <c r="H13" s="27">
        <v>0</v>
      </c>
      <c r="L13" s="3"/>
      <c r="M13" s="3"/>
      <c r="O13" s="1"/>
      <c r="P13" s="6"/>
      <c r="Q13" s="1"/>
      <c r="R13" s="3"/>
      <c r="S13" s="4"/>
      <c r="T13" s="3"/>
      <c r="Z13" s="4"/>
      <c r="AA13" s="1"/>
    </row>
    <row r="14" spans="2:32" x14ac:dyDescent="0.2">
      <c r="F14" s="2" t="s">
        <v>2</v>
      </c>
      <c r="G14" s="2">
        <v>0</v>
      </c>
      <c r="H14" s="27">
        <v>0</v>
      </c>
      <c r="L14" s="3"/>
      <c r="M14" s="3"/>
      <c r="O14" s="1"/>
      <c r="P14" s="6"/>
      <c r="Q14" s="1"/>
      <c r="R14" s="3"/>
      <c r="S14" s="4"/>
      <c r="T14" s="3"/>
      <c r="Z14" s="4"/>
      <c r="AA14" s="1"/>
    </row>
    <row r="15" spans="2:32" x14ac:dyDescent="0.2">
      <c r="F15" s="2" t="s">
        <v>40</v>
      </c>
      <c r="G15" s="2">
        <v>0</v>
      </c>
      <c r="H15" s="27">
        <v>0</v>
      </c>
      <c r="L15" s="3"/>
      <c r="M15" s="3"/>
      <c r="O15" s="1"/>
      <c r="P15" s="6"/>
      <c r="Q15" s="1"/>
      <c r="R15" s="3"/>
      <c r="S15" s="4"/>
      <c r="T15" s="3"/>
      <c r="Z15" s="4"/>
      <c r="AA15" s="1"/>
    </row>
    <row r="16" spans="2:32" x14ac:dyDescent="0.2">
      <c r="F16" s="28" t="s">
        <v>36</v>
      </c>
      <c r="G16" s="25">
        <f>SUM(G12:G15)</f>
        <v>1</v>
      </c>
      <c r="H16" s="29">
        <f>SUM(H12:H15)</f>
        <v>201.83</v>
      </c>
      <c r="L16" s="3"/>
      <c r="M16" s="3"/>
      <c r="O16" s="1"/>
      <c r="P16" s="6"/>
      <c r="Q16" s="1"/>
      <c r="R16" s="3"/>
      <c r="S16" s="4"/>
      <c r="T16" s="3"/>
      <c r="Z16" s="4"/>
      <c r="AA16" s="1"/>
    </row>
    <row r="17" spans="12:27" x14ac:dyDescent="0.2">
      <c r="L17" s="3"/>
      <c r="M17" s="3"/>
      <c r="O17" s="1"/>
      <c r="P17" s="6"/>
      <c r="Q17" s="1"/>
      <c r="R17" s="3"/>
      <c r="S17" s="4"/>
      <c r="T17" s="3"/>
      <c r="Z17" s="4"/>
      <c r="AA17" s="1"/>
    </row>
    <row r="18" spans="12:27" x14ac:dyDescent="0.2">
      <c r="M18" s="3"/>
    </row>
    <row r="19" spans="12:27" x14ac:dyDescent="0.2">
      <c r="M19" s="3"/>
    </row>
    <row r="20" spans="12:27" x14ac:dyDescent="0.2">
      <c r="M20" s="3"/>
    </row>
    <row r="21" spans="12:27" x14ac:dyDescent="0.2">
      <c r="M21" s="3"/>
    </row>
    <row r="22" spans="12:27" x14ac:dyDescent="0.2">
      <c r="M22" s="3"/>
    </row>
    <row r="23" spans="12:27" x14ac:dyDescent="0.2">
      <c r="M23" s="3"/>
    </row>
    <row r="24" spans="12:27" x14ac:dyDescent="0.2">
      <c r="M24" s="3"/>
    </row>
    <row r="25" spans="12:27" x14ac:dyDescent="0.2">
      <c r="M25" s="3"/>
    </row>
    <row r="26" spans="12:27" x14ac:dyDescent="0.2">
      <c r="M26" s="3"/>
    </row>
    <row r="27" spans="12:27" x14ac:dyDescent="0.2">
      <c r="M27" s="3"/>
    </row>
    <row r="28" spans="12:27" x14ac:dyDescent="0.2">
      <c r="M28" s="3"/>
    </row>
    <row r="29" spans="12:27" x14ac:dyDescent="0.2">
      <c r="M29" s="3"/>
    </row>
    <row r="30" spans="12:27" x14ac:dyDescent="0.2">
      <c r="M30" s="3"/>
    </row>
    <row r="31" spans="12:27" x14ac:dyDescent="0.2">
      <c r="M31" s="3"/>
    </row>
    <row r="32" spans="12:27" x14ac:dyDescent="0.2">
      <c r="M32" s="3"/>
    </row>
    <row r="33" spans="13:13" x14ac:dyDescent="0.2">
      <c r="M33" s="3"/>
    </row>
    <row r="34" spans="13:13" x14ac:dyDescent="0.2">
      <c r="M34" s="3"/>
    </row>
    <row r="35" spans="13:13" x14ac:dyDescent="0.2">
      <c r="M35" s="3"/>
    </row>
    <row r="36" spans="13:13" x14ac:dyDescent="0.2">
      <c r="M36" s="3"/>
    </row>
    <row r="37" spans="13:13" x14ac:dyDescent="0.2">
      <c r="M37" s="3"/>
    </row>
    <row r="38" spans="13:13" x14ac:dyDescent="0.2">
      <c r="M38" s="3"/>
    </row>
    <row r="39" spans="13:13" x14ac:dyDescent="0.2">
      <c r="M39" s="3"/>
    </row>
    <row r="40" spans="13:13" x14ac:dyDescent="0.2">
      <c r="M40" s="3"/>
    </row>
    <row r="41" spans="13:13" x14ac:dyDescent="0.2">
      <c r="M41" s="3"/>
    </row>
    <row r="42" spans="13:13" x14ac:dyDescent="0.2">
      <c r="M42" s="3"/>
    </row>
  </sheetData>
  <dataValidations disablePrompts="1" count="4">
    <dataValidation type="list" allowBlank="1" showInputMessage="1" showErrorMessage="1" sqref="G9 G6:G7" xr:uid="{6511B5DE-D25A-4A3D-A9A0-8FE21844D782}">
      <formula1>"OBRA, CONCESIÓN DE OBRAS,CONCESIÓN DE SERVICIOS,SUMINISTRO,SERVICIOS"</formula1>
    </dataValidation>
    <dataValidation type="list" allowBlank="1" showInputMessage="1" showErrorMessage="1" sqref="M6:M7" xr:uid="{5B4ACD37-B5A4-4923-BD51-D02F1199D96D}">
      <formula1>"Perfil del contratante,Web/Ley de transparencia"</formula1>
    </dataValidation>
    <dataValidation type="list" allowBlank="1" showInputMessage="1" showErrorMessage="1" sqref="L6:L7" xr:uid="{2A1B8CD2-5925-4E74-A121-BA66969612D6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B6:B7" xr:uid="{F0AAFCF2-BAC6-48D5-B846-9E291FE53351}">
      <formula1>"ELABORACIÓN,PUBLICADA EN LA PLATAFORMA,ADJUDICADA,CERRADA"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0FDD6-1C87-45D6-B72F-950C7BA23259}">
  <dimension ref="A2:AF43"/>
  <sheetViews>
    <sheetView tabSelected="1" zoomScale="60" zoomScaleNormal="60" workbookViewId="0">
      <selection activeCell="I21" sqref="I21"/>
    </sheetView>
  </sheetViews>
  <sheetFormatPr baseColWidth="10" defaultColWidth="19.7109375" defaultRowHeight="14.25" x14ac:dyDescent="0.2"/>
  <cols>
    <col min="1" max="1" width="19.7109375" style="1"/>
    <col min="2" max="2" width="13.85546875" style="1" customWidth="1"/>
    <col min="3" max="3" width="9.85546875" style="1" bestFit="1" customWidth="1"/>
    <col min="4" max="4" width="15.85546875" style="1" customWidth="1"/>
    <col min="5" max="5" width="19.7109375" style="1"/>
    <col min="6" max="6" width="103.28515625" style="1" bestFit="1" customWidth="1"/>
    <col min="7" max="7" width="19.7109375" style="3"/>
    <col min="8" max="8" width="20.140625" style="1" bestFit="1" customWidth="1"/>
    <col min="9" max="10" width="24.85546875" style="1" bestFit="1" customWidth="1"/>
    <col min="11" max="11" width="28.5703125" style="1" bestFit="1" customWidth="1"/>
    <col min="12" max="12" width="32" style="1" bestFit="1" customWidth="1"/>
    <col min="13" max="13" width="27.140625" style="1" bestFit="1" customWidth="1"/>
    <col min="14" max="14" width="19.7109375" style="3"/>
    <col min="15" max="15" width="49.42578125" style="3" bestFit="1" customWidth="1"/>
    <col min="16" max="16" width="26.42578125" style="1" bestFit="1" customWidth="1"/>
    <col min="17" max="17" width="24.85546875" style="6" bestFit="1" customWidth="1"/>
    <col min="18" max="18" width="24.85546875" style="1" bestFit="1" customWidth="1"/>
    <col min="19" max="19" width="21.7109375" style="3" bestFit="1" customWidth="1"/>
    <col min="20" max="20" width="19.28515625" style="4" bestFit="1" customWidth="1"/>
    <col min="21" max="21" width="24.140625" style="3" bestFit="1" customWidth="1"/>
    <col min="22" max="22" width="21.42578125" style="3" bestFit="1" customWidth="1"/>
    <col min="23" max="23" width="24.42578125" style="3" bestFit="1" customWidth="1"/>
    <col min="24" max="24" width="25.140625" style="3" bestFit="1" customWidth="1"/>
    <col min="25" max="25" width="24.140625" style="3" bestFit="1" customWidth="1"/>
    <col min="26" max="26" width="26.85546875" style="3" customWidth="1"/>
    <col min="27" max="27" width="19.7109375" style="4"/>
    <col min="28" max="29" width="19.7109375" style="1"/>
    <col min="30" max="32" width="0" style="1" hidden="1" customWidth="1"/>
    <col min="33" max="16384" width="19.7109375" style="1"/>
  </cols>
  <sheetData>
    <row r="2" spans="2:32" ht="24.75" x14ac:dyDescent="0.3">
      <c r="B2" s="51" t="s">
        <v>72</v>
      </c>
      <c r="G2" s="5"/>
      <c r="H2" s="5"/>
      <c r="I2" s="5"/>
      <c r="J2" s="5"/>
      <c r="K2" s="5"/>
      <c r="L2" s="5"/>
    </row>
    <row r="3" spans="2:32" ht="24.75" x14ac:dyDescent="0.3">
      <c r="B3" s="51" t="s">
        <v>63</v>
      </c>
      <c r="D3" s="5"/>
      <c r="F3" s="5"/>
      <c r="G3" s="5"/>
      <c r="H3" s="5"/>
      <c r="I3" s="5"/>
      <c r="J3" s="5"/>
      <c r="K3" s="5"/>
      <c r="L3" s="5"/>
    </row>
    <row r="4" spans="2:32" x14ac:dyDescent="0.2">
      <c r="M4" s="3"/>
    </row>
    <row r="5" spans="2:32" s="3" customFormat="1" ht="57" x14ac:dyDescent="0.25"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  <c r="Q5" s="9" t="s">
        <v>20</v>
      </c>
      <c r="R5" s="8" t="s">
        <v>21</v>
      </c>
      <c r="S5" s="8" t="s">
        <v>22</v>
      </c>
      <c r="T5" s="8" t="s">
        <v>23</v>
      </c>
      <c r="U5" s="8" t="s">
        <v>24</v>
      </c>
      <c r="V5" s="8" t="s">
        <v>25</v>
      </c>
      <c r="W5" s="8" t="s">
        <v>26</v>
      </c>
      <c r="X5" s="8" t="s">
        <v>27</v>
      </c>
      <c r="Y5" s="8" t="s">
        <v>28</v>
      </c>
      <c r="Z5" s="8" t="s">
        <v>29</v>
      </c>
      <c r="AA5" s="8" t="s">
        <v>30</v>
      </c>
    </row>
    <row r="6" spans="2:32" s="3" customFormat="1" ht="14.25" customHeight="1" x14ac:dyDescent="0.2">
      <c r="B6" s="2" t="s">
        <v>31</v>
      </c>
      <c r="C6" s="10">
        <v>202106</v>
      </c>
      <c r="D6" s="11" t="s">
        <v>64</v>
      </c>
      <c r="E6" s="12" t="s">
        <v>65</v>
      </c>
      <c r="F6" s="30" t="s">
        <v>66</v>
      </c>
      <c r="G6" s="10" t="s">
        <v>43</v>
      </c>
      <c r="H6" s="2">
        <f>2000*1.21</f>
        <v>2420</v>
      </c>
      <c r="I6" s="2">
        <f>850*1.21</f>
        <v>1028.5</v>
      </c>
      <c r="J6" s="36">
        <f>I6/1.21</f>
        <v>850</v>
      </c>
      <c r="K6" s="36">
        <f t="shared" ref="K6:K7" si="0">I6-J6</f>
        <v>178.5</v>
      </c>
      <c r="L6" s="10" t="s">
        <v>35</v>
      </c>
      <c r="M6" s="10" t="s">
        <v>32</v>
      </c>
      <c r="N6" s="10">
        <v>1</v>
      </c>
      <c r="O6" s="10" t="s">
        <v>67</v>
      </c>
      <c r="P6" s="13">
        <v>44386</v>
      </c>
      <c r="Q6" s="14">
        <f t="shared" ref="Q6:Q7" si="1">YEAR(P6)</f>
        <v>2021</v>
      </c>
      <c r="R6" s="15">
        <f t="shared" ref="R6:R7" si="2">ROUNDUP(MONTH(P6)/3,0)</f>
        <v>3</v>
      </c>
      <c r="S6" s="13">
        <f t="shared" ref="S6:S7" si="3">P6</f>
        <v>44386</v>
      </c>
      <c r="T6" s="16">
        <v>0.5</v>
      </c>
      <c r="U6" s="10" t="s">
        <v>33</v>
      </c>
      <c r="V6" s="10" t="s">
        <v>33</v>
      </c>
      <c r="W6" s="10" t="s">
        <v>33</v>
      </c>
      <c r="X6" s="10" t="s">
        <v>33</v>
      </c>
      <c r="Y6" s="10" t="s">
        <v>33</v>
      </c>
      <c r="Z6" s="10" t="s">
        <v>33</v>
      </c>
      <c r="AA6" s="37">
        <f>I6/$I$9</f>
        <v>0.51615202019441642</v>
      </c>
      <c r="AB6" s="35"/>
      <c r="AC6" s="35"/>
      <c r="AD6" s="50">
        <f t="shared" ref="AD6:AD7" si="4">IF(L6="Adjudicación directa",I6,"")</f>
        <v>1028.5</v>
      </c>
      <c r="AE6" s="50" t="str">
        <f t="shared" ref="AE6:AE7" si="5">IF(L6="Procedimiento abierto",I6,"")</f>
        <v/>
      </c>
      <c r="AF6" s="50" t="str">
        <f t="shared" ref="AF6:AF7" si="6">IF(L6="Procedimiento con negociación",I6,"")</f>
        <v/>
      </c>
    </row>
    <row r="7" spans="2:32" ht="14.25" customHeight="1" x14ac:dyDescent="0.2">
      <c r="B7" s="2" t="s">
        <v>31</v>
      </c>
      <c r="C7" s="10">
        <v>202107</v>
      </c>
      <c r="D7" s="11" t="s">
        <v>68</v>
      </c>
      <c r="E7" s="12" t="s">
        <v>69</v>
      </c>
      <c r="F7" s="30" t="s">
        <v>70</v>
      </c>
      <c r="G7" s="10" t="s">
        <v>34</v>
      </c>
      <c r="H7" s="2">
        <f>1500*1.21</f>
        <v>1815</v>
      </c>
      <c r="I7" s="2">
        <v>964.13</v>
      </c>
      <c r="J7" s="36">
        <f>I7/1.21</f>
        <v>796.80165289256195</v>
      </c>
      <c r="K7" s="36">
        <f t="shared" si="0"/>
        <v>167.32834710743805</v>
      </c>
      <c r="L7" s="10" t="s">
        <v>35</v>
      </c>
      <c r="M7" s="10" t="s">
        <v>32</v>
      </c>
      <c r="N7" s="10">
        <v>3</v>
      </c>
      <c r="O7" s="10" t="s">
        <v>71</v>
      </c>
      <c r="P7" s="13">
        <v>44394</v>
      </c>
      <c r="Q7" s="14">
        <f t="shared" si="1"/>
        <v>2021</v>
      </c>
      <c r="R7" s="15">
        <f t="shared" si="2"/>
        <v>3</v>
      </c>
      <c r="S7" s="13">
        <f t="shared" si="3"/>
        <v>44394</v>
      </c>
      <c r="T7" s="16">
        <v>12</v>
      </c>
      <c r="U7" s="10" t="s">
        <v>33</v>
      </c>
      <c r="V7" s="10" t="s">
        <v>33</v>
      </c>
      <c r="W7" s="10" t="s">
        <v>33</v>
      </c>
      <c r="X7" s="10" t="s">
        <v>33</v>
      </c>
      <c r="Y7" s="10" t="s">
        <v>33</v>
      </c>
      <c r="Z7" s="10" t="s">
        <v>33</v>
      </c>
      <c r="AA7" s="37">
        <f>I7/$I$9</f>
        <v>0.48384797980558353</v>
      </c>
      <c r="AB7" s="35"/>
      <c r="AC7" s="35"/>
      <c r="AD7" s="50">
        <f t="shared" si="4"/>
        <v>964.13</v>
      </c>
      <c r="AE7" s="50" t="str">
        <f t="shared" si="5"/>
        <v/>
      </c>
      <c r="AF7" s="50" t="str">
        <f t="shared" si="6"/>
        <v/>
      </c>
    </row>
    <row r="8" spans="2:32" x14ac:dyDescent="0.2">
      <c r="C8" s="3"/>
      <c r="D8" s="18"/>
      <c r="E8" s="31"/>
      <c r="F8" s="32"/>
      <c r="H8" s="19"/>
      <c r="I8" s="19"/>
      <c r="J8" s="38"/>
      <c r="K8" s="38"/>
      <c r="L8" s="3"/>
      <c r="M8" s="3"/>
      <c r="P8" s="23"/>
      <c r="Q8" s="17"/>
      <c r="R8" s="21"/>
      <c r="S8" s="23"/>
      <c r="Z8" s="22"/>
      <c r="AA8" s="39"/>
      <c r="AB8" s="35"/>
      <c r="AC8" s="35"/>
    </row>
    <row r="9" spans="2:32" s="40" customFormat="1" x14ac:dyDescent="0.2">
      <c r="H9" s="41" t="s">
        <v>36</v>
      </c>
      <c r="I9" s="42">
        <f>SUM(I6:I8)</f>
        <v>1992.63</v>
      </c>
      <c r="L9" s="43"/>
      <c r="M9" s="43"/>
      <c r="N9" s="43"/>
      <c r="O9" s="43"/>
      <c r="P9" s="44"/>
      <c r="Q9" s="45"/>
      <c r="R9" s="44"/>
      <c r="S9" s="46"/>
      <c r="T9" s="47"/>
      <c r="U9" s="43"/>
      <c r="V9" s="43"/>
      <c r="W9" s="43"/>
      <c r="X9" s="43"/>
      <c r="Y9" s="43"/>
      <c r="Z9" s="48" t="s">
        <v>36</v>
      </c>
      <c r="AA9" s="49">
        <f>SUM(AA6:AA8)</f>
        <v>1</v>
      </c>
    </row>
    <row r="10" spans="2:32" x14ac:dyDescent="0.2">
      <c r="H10" s="24"/>
      <c r="I10" s="24"/>
      <c r="J10" s="24"/>
      <c r="K10" s="24"/>
      <c r="L10" s="3"/>
      <c r="M10" s="3"/>
      <c r="P10" s="20"/>
      <c r="R10" s="20"/>
      <c r="S10" s="23"/>
    </row>
    <row r="11" spans="2:32" x14ac:dyDescent="0.2">
      <c r="G11" s="1"/>
      <c r="H11" s="33"/>
      <c r="I11" s="33"/>
      <c r="J11" s="33"/>
      <c r="K11" s="33"/>
      <c r="L11" s="33"/>
      <c r="M11" s="34"/>
      <c r="P11" s="20"/>
      <c r="R11" s="20"/>
      <c r="S11" s="23"/>
    </row>
    <row r="12" spans="2:32" x14ac:dyDescent="0.2">
      <c r="F12" s="25" t="s">
        <v>37</v>
      </c>
      <c r="G12" s="25" t="s">
        <v>38</v>
      </c>
      <c r="H12" s="26" t="s">
        <v>39</v>
      </c>
      <c r="L12" s="3"/>
      <c r="M12" s="3"/>
      <c r="O12" s="1"/>
      <c r="P12" s="6"/>
      <c r="Q12" s="1"/>
      <c r="R12" s="3"/>
      <c r="S12" s="4"/>
      <c r="T12" s="3"/>
      <c r="Z12" s="4"/>
      <c r="AA12" s="1"/>
    </row>
    <row r="13" spans="2:32" x14ac:dyDescent="0.2">
      <c r="F13" s="2" t="s">
        <v>3</v>
      </c>
      <c r="G13" s="2">
        <v>2</v>
      </c>
      <c r="H13" s="27">
        <f>I9</f>
        <v>1992.63</v>
      </c>
      <c r="L13" s="3"/>
      <c r="M13" s="3"/>
      <c r="O13" s="1"/>
      <c r="P13" s="6"/>
      <c r="Q13" s="1"/>
      <c r="R13" s="3"/>
      <c r="S13" s="4"/>
      <c r="T13" s="3"/>
      <c r="Z13" s="4"/>
      <c r="AA13" s="1"/>
    </row>
    <row r="14" spans="2:32" x14ac:dyDescent="0.2">
      <c r="F14" s="2" t="s">
        <v>1</v>
      </c>
      <c r="G14" s="2">
        <v>0</v>
      </c>
      <c r="H14" s="27">
        <v>0</v>
      </c>
      <c r="L14" s="3"/>
      <c r="M14" s="3"/>
      <c r="O14" s="1"/>
      <c r="P14" s="6"/>
      <c r="Q14" s="1"/>
      <c r="R14" s="3"/>
      <c r="S14" s="4"/>
      <c r="T14" s="3"/>
      <c r="Z14" s="4"/>
      <c r="AA14" s="1"/>
    </row>
    <row r="15" spans="2:32" x14ac:dyDescent="0.2">
      <c r="F15" s="2" t="s">
        <v>2</v>
      </c>
      <c r="G15" s="2">
        <v>0</v>
      </c>
      <c r="H15" s="27">
        <v>0</v>
      </c>
      <c r="L15" s="3"/>
      <c r="M15" s="3"/>
      <c r="O15" s="1"/>
      <c r="P15" s="6"/>
      <c r="Q15" s="1"/>
      <c r="R15" s="3"/>
      <c r="S15" s="4"/>
      <c r="T15" s="3"/>
      <c r="Z15" s="4"/>
      <c r="AA15" s="1"/>
    </row>
    <row r="16" spans="2:32" x14ac:dyDescent="0.2">
      <c r="F16" s="2" t="s">
        <v>40</v>
      </c>
      <c r="G16" s="2">
        <v>0</v>
      </c>
      <c r="H16" s="27">
        <v>0</v>
      </c>
      <c r="L16" s="3"/>
      <c r="M16" s="3"/>
      <c r="O16" s="1"/>
      <c r="P16" s="6"/>
      <c r="Q16" s="1"/>
      <c r="R16" s="3"/>
      <c r="S16" s="4"/>
      <c r="T16" s="3"/>
      <c r="Z16" s="4"/>
      <c r="AA16" s="1"/>
    </row>
    <row r="17" spans="6:27" x14ac:dyDescent="0.2">
      <c r="F17" s="28" t="s">
        <v>36</v>
      </c>
      <c r="G17" s="25">
        <f>SUM(G13:G16)</f>
        <v>2</v>
      </c>
      <c r="H17" s="29">
        <f>SUM(H13:H16)</f>
        <v>1992.63</v>
      </c>
      <c r="L17" s="3"/>
      <c r="M17" s="3"/>
      <c r="O17" s="1"/>
      <c r="P17" s="6"/>
      <c r="Q17" s="1"/>
      <c r="R17" s="3"/>
      <c r="S17" s="4"/>
      <c r="T17" s="3"/>
      <c r="Z17" s="4"/>
      <c r="AA17" s="1"/>
    </row>
    <row r="18" spans="6:27" x14ac:dyDescent="0.2">
      <c r="L18" s="3"/>
      <c r="M18" s="3"/>
      <c r="O18" s="1"/>
      <c r="P18" s="6"/>
      <c r="Q18" s="1"/>
      <c r="R18" s="3"/>
      <c r="S18" s="4"/>
      <c r="T18" s="3"/>
      <c r="Z18" s="4"/>
      <c r="AA18" s="1"/>
    </row>
    <row r="19" spans="6:27" x14ac:dyDescent="0.2">
      <c r="M19" s="3"/>
    </row>
    <row r="20" spans="6:27" x14ac:dyDescent="0.2">
      <c r="M20" s="3"/>
    </row>
    <row r="21" spans="6:27" x14ac:dyDescent="0.2">
      <c r="M21" s="3"/>
    </row>
    <row r="22" spans="6:27" x14ac:dyDescent="0.2">
      <c r="M22" s="3"/>
    </row>
    <row r="23" spans="6:27" x14ac:dyDescent="0.2">
      <c r="M23" s="3"/>
    </row>
    <row r="24" spans="6:27" x14ac:dyDescent="0.2">
      <c r="M24" s="3"/>
    </row>
    <row r="25" spans="6:27" x14ac:dyDescent="0.2">
      <c r="M25" s="3"/>
    </row>
    <row r="26" spans="6:27" x14ac:dyDescent="0.2">
      <c r="M26" s="3"/>
    </row>
    <row r="27" spans="6:27" x14ac:dyDescent="0.2">
      <c r="M27" s="3"/>
    </row>
    <row r="28" spans="6:27" x14ac:dyDescent="0.2">
      <c r="M28" s="3"/>
    </row>
    <row r="29" spans="6:27" x14ac:dyDescent="0.2">
      <c r="M29" s="3"/>
    </row>
    <row r="30" spans="6:27" x14ac:dyDescent="0.2">
      <c r="M30" s="3"/>
    </row>
    <row r="31" spans="6:27" x14ac:dyDescent="0.2">
      <c r="M31" s="3"/>
    </row>
    <row r="32" spans="6:27" x14ac:dyDescent="0.2">
      <c r="M32" s="3"/>
    </row>
    <row r="33" spans="1:32" x14ac:dyDescent="0.2">
      <c r="M33" s="3"/>
    </row>
    <row r="34" spans="1:32" s="3" customFormat="1" x14ac:dyDescent="0.2">
      <c r="A34" s="1"/>
      <c r="B34" s="1"/>
      <c r="C34" s="1"/>
      <c r="D34" s="1"/>
      <c r="E34" s="1"/>
      <c r="F34" s="1"/>
      <c r="H34" s="1"/>
      <c r="I34" s="1"/>
      <c r="J34" s="1"/>
      <c r="K34" s="1"/>
      <c r="L34" s="1"/>
      <c r="P34" s="1"/>
      <c r="Q34" s="6"/>
      <c r="R34" s="1"/>
      <c r="T34" s="4"/>
      <c r="AA34" s="4"/>
      <c r="AB34" s="1"/>
      <c r="AC34" s="1"/>
      <c r="AD34" s="1"/>
      <c r="AE34" s="1"/>
      <c r="AF34" s="1"/>
    </row>
    <row r="35" spans="1:32" s="3" customFormat="1" x14ac:dyDescent="0.2">
      <c r="A35" s="1"/>
      <c r="B35" s="1"/>
      <c r="C35" s="1"/>
      <c r="D35" s="1"/>
      <c r="E35" s="1"/>
      <c r="F35" s="1"/>
      <c r="H35" s="1"/>
      <c r="I35" s="1"/>
      <c r="J35" s="1"/>
      <c r="K35" s="1"/>
      <c r="L35" s="1"/>
      <c r="P35" s="1"/>
      <c r="Q35" s="6"/>
      <c r="R35" s="1"/>
      <c r="T35" s="4"/>
      <c r="AA35" s="4"/>
      <c r="AB35" s="1"/>
      <c r="AC35" s="1"/>
      <c r="AD35" s="1"/>
      <c r="AE35" s="1"/>
      <c r="AF35" s="1"/>
    </row>
    <row r="36" spans="1:32" s="3" customFormat="1" x14ac:dyDescent="0.2">
      <c r="A36" s="1"/>
      <c r="B36" s="1"/>
      <c r="C36" s="1"/>
      <c r="D36" s="1"/>
      <c r="E36" s="1"/>
      <c r="F36" s="1"/>
      <c r="H36" s="1"/>
      <c r="I36" s="1"/>
      <c r="J36" s="1"/>
      <c r="K36" s="1"/>
      <c r="L36" s="1"/>
      <c r="P36" s="1"/>
      <c r="Q36" s="6"/>
      <c r="R36" s="1"/>
      <c r="T36" s="4"/>
      <c r="AA36" s="4"/>
      <c r="AB36" s="1"/>
      <c r="AC36" s="1"/>
      <c r="AD36" s="1"/>
      <c r="AE36" s="1"/>
      <c r="AF36" s="1"/>
    </row>
    <row r="37" spans="1:32" s="3" customFormat="1" x14ac:dyDescent="0.2">
      <c r="A37" s="1"/>
      <c r="B37" s="1"/>
      <c r="C37" s="1"/>
      <c r="D37" s="1"/>
      <c r="E37" s="1"/>
      <c r="F37" s="1"/>
      <c r="H37" s="1"/>
      <c r="I37" s="1"/>
      <c r="J37" s="1"/>
      <c r="K37" s="1"/>
      <c r="L37" s="1"/>
      <c r="P37" s="1"/>
      <c r="Q37" s="6"/>
      <c r="R37" s="1"/>
      <c r="T37" s="4"/>
      <c r="AA37" s="4"/>
      <c r="AB37" s="1"/>
      <c r="AC37" s="1"/>
      <c r="AD37" s="1"/>
      <c r="AE37" s="1"/>
      <c r="AF37" s="1"/>
    </row>
    <row r="38" spans="1:32" s="3" customFormat="1" x14ac:dyDescent="0.2">
      <c r="A38" s="1"/>
      <c r="B38" s="1"/>
      <c r="C38" s="1"/>
      <c r="D38" s="1"/>
      <c r="E38" s="1"/>
      <c r="F38" s="1"/>
      <c r="H38" s="1"/>
      <c r="I38" s="1"/>
      <c r="J38" s="1"/>
      <c r="K38" s="1"/>
      <c r="L38" s="1"/>
      <c r="P38" s="1"/>
      <c r="Q38" s="6"/>
      <c r="R38" s="1"/>
      <c r="T38" s="4"/>
      <c r="AA38" s="4"/>
      <c r="AB38" s="1"/>
      <c r="AC38" s="1"/>
      <c r="AD38" s="1"/>
      <c r="AE38" s="1"/>
      <c r="AF38" s="1"/>
    </row>
    <row r="39" spans="1:32" s="3" customFormat="1" x14ac:dyDescent="0.2">
      <c r="A39" s="1"/>
      <c r="B39" s="1"/>
      <c r="C39" s="1"/>
      <c r="D39" s="1"/>
      <c r="E39" s="1"/>
      <c r="F39" s="1"/>
      <c r="H39" s="1"/>
      <c r="I39" s="1"/>
      <c r="J39" s="1"/>
      <c r="K39" s="1"/>
      <c r="L39" s="1"/>
      <c r="P39" s="1"/>
      <c r="Q39" s="6"/>
      <c r="R39" s="1"/>
      <c r="T39" s="4"/>
      <c r="AA39" s="4"/>
      <c r="AB39" s="1"/>
      <c r="AC39" s="1"/>
      <c r="AD39" s="1"/>
      <c r="AE39" s="1"/>
      <c r="AF39" s="1"/>
    </row>
    <row r="40" spans="1:32" s="3" customFormat="1" x14ac:dyDescent="0.2">
      <c r="A40" s="1"/>
      <c r="B40" s="1"/>
      <c r="C40" s="1"/>
      <c r="D40" s="1"/>
      <c r="E40" s="1"/>
      <c r="F40" s="1"/>
      <c r="H40" s="1"/>
      <c r="I40" s="1"/>
      <c r="J40" s="1"/>
      <c r="K40" s="1"/>
      <c r="L40" s="1"/>
      <c r="P40" s="1"/>
      <c r="Q40" s="6"/>
      <c r="R40" s="1"/>
      <c r="T40" s="4"/>
      <c r="AA40" s="4"/>
      <c r="AB40" s="1"/>
      <c r="AC40" s="1"/>
      <c r="AD40" s="1"/>
      <c r="AE40" s="1"/>
      <c r="AF40" s="1"/>
    </row>
    <row r="41" spans="1:32" s="3" customFormat="1" x14ac:dyDescent="0.2">
      <c r="A41" s="1"/>
      <c r="B41" s="1"/>
      <c r="C41" s="1"/>
      <c r="D41" s="1"/>
      <c r="E41" s="1"/>
      <c r="F41" s="1"/>
      <c r="H41" s="1"/>
      <c r="I41" s="1"/>
      <c r="J41" s="1"/>
      <c r="K41" s="1"/>
      <c r="L41" s="1"/>
      <c r="P41" s="1"/>
      <c r="Q41" s="6"/>
      <c r="R41" s="1"/>
      <c r="T41" s="4"/>
      <c r="AA41" s="4"/>
      <c r="AB41" s="1"/>
      <c r="AC41" s="1"/>
      <c r="AD41" s="1"/>
      <c r="AE41" s="1"/>
      <c r="AF41" s="1"/>
    </row>
    <row r="42" spans="1:32" s="3" customFormat="1" x14ac:dyDescent="0.2">
      <c r="A42" s="1"/>
      <c r="B42" s="1"/>
      <c r="C42" s="1"/>
      <c r="D42" s="1"/>
      <c r="E42" s="1"/>
      <c r="F42" s="1"/>
      <c r="H42" s="1"/>
      <c r="I42" s="1"/>
      <c r="J42" s="1"/>
      <c r="K42" s="1"/>
      <c r="L42" s="1"/>
      <c r="P42" s="1"/>
      <c r="Q42" s="6"/>
      <c r="R42" s="1"/>
      <c r="T42" s="4"/>
      <c r="AA42" s="4"/>
      <c r="AB42" s="1"/>
      <c r="AC42" s="1"/>
      <c r="AD42" s="1"/>
      <c r="AE42" s="1"/>
      <c r="AF42" s="1"/>
    </row>
    <row r="43" spans="1:32" s="3" customFormat="1" x14ac:dyDescent="0.2">
      <c r="A43" s="1"/>
      <c r="B43" s="1"/>
      <c r="C43" s="1"/>
      <c r="D43" s="1"/>
      <c r="E43" s="1"/>
      <c r="F43" s="1"/>
      <c r="H43" s="1"/>
      <c r="I43" s="1"/>
      <c r="J43" s="1"/>
      <c r="K43" s="1"/>
      <c r="L43" s="1"/>
      <c r="P43" s="1"/>
      <c r="Q43" s="6"/>
      <c r="R43" s="1"/>
      <c r="T43" s="4"/>
      <c r="AA43" s="4"/>
      <c r="AB43" s="1"/>
      <c r="AC43" s="1"/>
      <c r="AD43" s="1"/>
      <c r="AE43" s="1"/>
      <c r="AF43" s="1"/>
    </row>
  </sheetData>
  <dataValidations disablePrompts="1" count="4">
    <dataValidation type="list" allowBlank="1" showInputMessage="1" showErrorMessage="1" sqref="B6:B8" xr:uid="{B3EBC8EA-D3E3-4947-AFA7-61ADFEDF48F8}">
      <formula1>"ELABORACIÓN,PUBLICADA EN LA PLATAFORMA,ADJUDICADA,CERRADA"</formula1>
    </dataValidation>
    <dataValidation type="list" allowBlank="1" showInputMessage="1" showErrorMessage="1" sqref="L6:L8" xr:uid="{7FE09D95-CEBB-4B5F-8591-390DCC188747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M6:M8" xr:uid="{DCACBB0B-B002-4330-B5B8-532BDEE3AF1D}">
      <formula1>"Perfil del contratante,Web/Ley de transparencia"</formula1>
    </dataValidation>
    <dataValidation type="list" allowBlank="1" showInputMessage="1" showErrorMessage="1" sqref="G10 G6:G8" xr:uid="{8262E78F-0513-4E63-863C-742161B51E00}">
      <formula1>"OBRA, CONCESIÓN DE OBRAS,CONCESIÓN DE SERVICIOS,SUMINISTRO,SERVICIOS"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6B30-44E1-47DB-BE40-DADA28A77A7C}">
  <dimension ref="A2:AF46"/>
  <sheetViews>
    <sheetView zoomScale="60" zoomScaleNormal="60" workbookViewId="0">
      <selection activeCell="J32" sqref="J32"/>
    </sheetView>
  </sheetViews>
  <sheetFormatPr baseColWidth="10" defaultColWidth="19.7109375" defaultRowHeight="15" x14ac:dyDescent="0.25"/>
  <cols>
    <col min="1" max="1" width="19.7109375" style="52"/>
    <col min="2" max="2" width="13.85546875" style="52" customWidth="1"/>
    <col min="3" max="3" width="10.140625" style="52" bestFit="1" customWidth="1"/>
    <col min="4" max="4" width="43.42578125" style="52" customWidth="1"/>
    <col min="5" max="5" width="11.140625" style="52" bestFit="1" customWidth="1"/>
    <col min="6" max="6" width="103.28515625" style="52" bestFit="1" customWidth="1"/>
    <col min="7" max="7" width="19.7109375" style="55"/>
    <col min="8" max="8" width="20.140625" style="52" bestFit="1" customWidth="1"/>
    <col min="9" max="10" width="24.85546875" style="52" bestFit="1" customWidth="1"/>
    <col min="11" max="11" width="28.5703125" style="52" bestFit="1" customWidth="1"/>
    <col min="12" max="12" width="32" style="52" bestFit="1" customWidth="1"/>
    <col min="13" max="13" width="27.140625" style="52" bestFit="1" customWidth="1"/>
    <col min="14" max="14" width="19.7109375" style="55"/>
    <col min="15" max="15" width="49.42578125" style="55" bestFit="1" customWidth="1"/>
    <col min="16" max="16" width="26.42578125" style="52" bestFit="1" customWidth="1"/>
    <col min="17" max="17" width="24.85546875" style="56" bestFit="1" customWidth="1"/>
    <col min="18" max="18" width="24.85546875" style="52" bestFit="1" customWidth="1"/>
    <col min="19" max="19" width="21.7109375" style="55" bestFit="1" customWidth="1"/>
    <col min="20" max="20" width="19.28515625" style="57" bestFit="1" customWidth="1"/>
    <col min="21" max="21" width="24.140625" style="55" bestFit="1" customWidth="1"/>
    <col min="22" max="22" width="21.42578125" style="55" bestFit="1" customWidth="1"/>
    <col min="23" max="23" width="24.42578125" style="55" bestFit="1" customWidth="1"/>
    <col min="24" max="24" width="25.140625" style="55" bestFit="1" customWidth="1"/>
    <col min="25" max="25" width="24.140625" style="55" bestFit="1" customWidth="1"/>
    <col min="26" max="26" width="26.85546875" style="55" customWidth="1"/>
    <col min="27" max="27" width="19.7109375" style="57"/>
    <col min="28" max="29" width="19.7109375" style="52"/>
    <col min="30" max="32" width="0" style="52" hidden="1" customWidth="1"/>
    <col min="33" max="16384" width="19.7109375" style="52"/>
  </cols>
  <sheetData>
    <row r="2" spans="2:32" ht="26.25" x14ac:dyDescent="0.4">
      <c r="B2" s="53" t="s">
        <v>72</v>
      </c>
      <c r="G2" s="54"/>
      <c r="H2" s="54"/>
      <c r="I2" s="54"/>
      <c r="J2" s="54"/>
      <c r="K2" s="54"/>
      <c r="L2" s="54"/>
    </row>
    <row r="3" spans="2:32" ht="26.25" x14ac:dyDescent="0.4">
      <c r="B3" s="53" t="s">
        <v>73</v>
      </c>
      <c r="D3" s="54"/>
      <c r="F3" s="54"/>
      <c r="G3" s="54"/>
      <c r="H3" s="54"/>
      <c r="I3" s="54"/>
      <c r="J3" s="54"/>
      <c r="K3" s="54"/>
      <c r="L3" s="54"/>
    </row>
    <row r="4" spans="2:32" x14ac:dyDescent="0.25">
      <c r="M4" s="55"/>
    </row>
    <row r="5" spans="2:32" s="55" customFormat="1" ht="60" x14ac:dyDescent="0.25">
      <c r="B5" s="58" t="s">
        <v>5</v>
      </c>
      <c r="C5" s="58" t="s">
        <v>6</v>
      </c>
      <c r="D5" s="58" t="s">
        <v>7</v>
      </c>
      <c r="E5" s="58" t="s">
        <v>8</v>
      </c>
      <c r="F5" s="58" t="s">
        <v>9</v>
      </c>
      <c r="G5" s="58" t="s">
        <v>10</v>
      </c>
      <c r="H5" s="58" t="s">
        <v>11</v>
      </c>
      <c r="I5" s="58" t="s">
        <v>12</v>
      </c>
      <c r="J5" s="58" t="s">
        <v>13</v>
      </c>
      <c r="K5" s="58" t="s">
        <v>14</v>
      </c>
      <c r="L5" s="58" t="s">
        <v>15</v>
      </c>
      <c r="M5" s="58" t="s">
        <v>16</v>
      </c>
      <c r="N5" s="58" t="s">
        <v>17</v>
      </c>
      <c r="O5" s="58" t="s">
        <v>18</v>
      </c>
      <c r="P5" s="58" t="s">
        <v>19</v>
      </c>
      <c r="Q5" s="59" t="s">
        <v>20</v>
      </c>
      <c r="R5" s="58" t="s">
        <v>21</v>
      </c>
      <c r="S5" s="58" t="s">
        <v>22</v>
      </c>
      <c r="T5" s="58" t="s">
        <v>23</v>
      </c>
      <c r="U5" s="58" t="s">
        <v>24</v>
      </c>
      <c r="V5" s="58" t="s">
        <v>25</v>
      </c>
      <c r="W5" s="58" t="s">
        <v>26</v>
      </c>
      <c r="X5" s="58" t="s">
        <v>27</v>
      </c>
      <c r="Y5" s="58" t="s">
        <v>28</v>
      </c>
      <c r="Z5" s="58" t="s">
        <v>29</v>
      </c>
      <c r="AA5" s="58" t="s">
        <v>30</v>
      </c>
    </row>
    <row r="6" spans="2:32" s="55" customFormat="1" ht="14.25" customHeight="1" x14ac:dyDescent="0.25">
      <c r="B6" s="60" t="s">
        <v>31</v>
      </c>
      <c r="C6" s="61">
        <v>202108</v>
      </c>
      <c r="D6" s="62" t="s">
        <v>74</v>
      </c>
      <c r="E6" s="63">
        <v>50312600</v>
      </c>
      <c r="F6" s="64" t="s">
        <v>75</v>
      </c>
      <c r="G6" s="61" t="s">
        <v>43</v>
      </c>
      <c r="H6" s="60">
        <v>1800</v>
      </c>
      <c r="I6" s="60">
        <v>724.83839999999998</v>
      </c>
      <c r="J6" s="65">
        <v>599.04</v>
      </c>
      <c r="K6" s="65">
        <v>125.79840000000002</v>
      </c>
      <c r="L6" s="61" t="s">
        <v>35</v>
      </c>
      <c r="M6" s="61" t="s">
        <v>32</v>
      </c>
      <c r="N6" s="61">
        <v>3</v>
      </c>
      <c r="O6" s="61" t="s">
        <v>76</v>
      </c>
      <c r="P6" s="66">
        <v>44483</v>
      </c>
      <c r="Q6" s="67">
        <v>2021</v>
      </c>
      <c r="R6" s="68">
        <v>4</v>
      </c>
      <c r="S6" s="66">
        <v>44501</v>
      </c>
      <c r="T6" s="69">
        <v>12</v>
      </c>
      <c r="U6" s="61" t="s">
        <v>33</v>
      </c>
      <c r="V6" s="61" t="s">
        <v>33</v>
      </c>
      <c r="W6" s="61" t="s">
        <v>33</v>
      </c>
      <c r="X6" s="61" t="s">
        <v>33</v>
      </c>
      <c r="Y6" s="61" t="s">
        <v>33</v>
      </c>
      <c r="Z6" s="61" t="s">
        <v>33</v>
      </c>
      <c r="AA6" s="70">
        <f>I6/$I$12</f>
        <v>2.0381317166421317E-2</v>
      </c>
      <c r="AB6" s="71"/>
      <c r="AC6" s="71"/>
      <c r="AD6" s="72">
        <v>724.83839999999998</v>
      </c>
      <c r="AE6" s="72" t="s">
        <v>93</v>
      </c>
      <c r="AF6" s="72" t="s">
        <v>93</v>
      </c>
    </row>
    <row r="7" spans="2:32" ht="14.25" customHeight="1" x14ac:dyDescent="0.25">
      <c r="B7" s="60" t="s">
        <v>31</v>
      </c>
      <c r="C7" s="61">
        <v>202109</v>
      </c>
      <c r="D7" s="62" t="s">
        <v>77</v>
      </c>
      <c r="E7" s="63">
        <v>79212000</v>
      </c>
      <c r="F7" s="64" t="s">
        <v>78</v>
      </c>
      <c r="G7" s="61" t="s">
        <v>43</v>
      </c>
      <c r="H7" s="60">
        <v>44790.57</v>
      </c>
      <c r="I7" s="60">
        <v>27908.165999999997</v>
      </c>
      <c r="J7" s="65">
        <v>23064.6</v>
      </c>
      <c r="K7" s="65">
        <v>4843.5659999999989</v>
      </c>
      <c r="L7" s="61" t="s">
        <v>79</v>
      </c>
      <c r="M7" s="61" t="s">
        <v>80</v>
      </c>
      <c r="N7" s="61">
        <v>3</v>
      </c>
      <c r="O7" s="61" t="s">
        <v>81</v>
      </c>
      <c r="P7" s="66">
        <v>44561</v>
      </c>
      <c r="Q7" s="67">
        <v>2021</v>
      </c>
      <c r="R7" s="68">
        <v>4</v>
      </c>
      <c r="S7" s="66">
        <v>44561</v>
      </c>
      <c r="T7" s="69">
        <v>36</v>
      </c>
      <c r="U7" s="61" t="s">
        <v>33</v>
      </c>
      <c r="V7" s="61" t="s">
        <v>33</v>
      </c>
      <c r="W7" s="61" t="s">
        <v>33</v>
      </c>
      <c r="X7" s="61" t="s">
        <v>33</v>
      </c>
      <c r="Y7" s="61" t="s">
        <v>33</v>
      </c>
      <c r="Z7" s="61" t="s">
        <v>33</v>
      </c>
      <c r="AA7" s="70">
        <f t="shared" ref="AA7:AA10" si="0">I7/$I$12</f>
        <v>0.78473378725400822</v>
      </c>
      <c r="AB7" s="71"/>
      <c r="AC7" s="71"/>
      <c r="AD7" s="72" t="s">
        <v>93</v>
      </c>
      <c r="AE7" s="72">
        <v>27908.165999999997</v>
      </c>
      <c r="AF7" s="72" t="s">
        <v>93</v>
      </c>
    </row>
    <row r="8" spans="2:32" s="55" customFormat="1" ht="14.25" customHeight="1" x14ac:dyDescent="0.25">
      <c r="B8" s="60" t="s">
        <v>31</v>
      </c>
      <c r="C8" s="61">
        <v>202110</v>
      </c>
      <c r="D8" s="62" t="s">
        <v>82</v>
      </c>
      <c r="E8" s="63" t="s">
        <v>83</v>
      </c>
      <c r="F8" s="64" t="s">
        <v>84</v>
      </c>
      <c r="G8" s="61" t="s">
        <v>43</v>
      </c>
      <c r="H8" s="60">
        <v>2420</v>
      </c>
      <c r="I8" s="60">
        <v>1149.5</v>
      </c>
      <c r="J8" s="65">
        <v>950</v>
      </c>
      <c r="K8" s="65">
        <v>199.5</v>
      </c>
      <c r="L8" s="61" t="s">
        <v>35</v>
      </c>
      <c r="M8" s="61" t="s">
        <v>32</v>
      </c>
      <c r="N8" s="61">
        <v>1</v>
      </c>
      <c r="O8" s="61" t="s">
        <v>85</v>
      </c>
      <c r="P8" s="66">
        <v>44510</v>
      </c>
      <c r="Q8" s="67">
        <v>2021</v>
      </c>
      <c r="R8" s="68">
        <v>4</v>
      </c>
      <c r="S8" s="66">
        <v>44510</v>
      </c>
      <c r="T8" s="69">
        <v>3</v>
      </c>
      <c r="U8" s="61" t="s">
        <v>33</v>
      </c>
      <c r="V8" s="61" t="s">
        <v>33</v>
      </c>
      <c r="W8" s="61" t="s">
        <v>33</v>
      </c>
      <c r="X8" s="61" t="s">
        <v>33</v>
      </c>
      <c r="Y8" s="61" t="s">
        <v>33</v>
      </c>
      <c r="Z8" s="61" t="s">
        <v>33</v>
      </c>
      <c r="AA8" s="70">
        <f t="shared" si="0"/>
        <v>3.2322134261652397E-2</v>
      </c>
      <c r="AB8" s="71"/>
      <c r="AC8" s="71"/>
      <c r="AD8" s="72">
        <v>1149.5</v>
      </c>
      <c r="AE8" s="72" t="s">
        <v>93</v>
      </c>
      <c r="AF8" s="72" t="s">
        <v>93</v>
      </c>
    </row>
    <row r="9" spans="2:32" s="55" customFormat="1" ht="14.25" customHeight="1" x14ac:dyDescent="0.25">
      <c r="B9" s="60" t="s">
        <v>31</v>
      </c>
      <c r="C9" s="61">
        <v>202111</v>
      </c>
      <c r="D9" s="62" t="s">
        <v>86</v>
      </c>
      <c r="E9" s="63" t="s">
        <v>87</v>
      </c>
      <c r="F9" s="64" t="s">
        <v>88</v>
      </c>
      <c r="G9" s="61" t="s">
        <v>34</v>
      </c>
      <c r="H9" s="60">
        <v>1080.51</v>
      </c>
      <c r="I9" s="60">
        <v>1080.51</v>
      </c>
      <c r="J9" s="65">
        <v>892.98347107438019</v>
      </c>
      <c r="K9" s="65">
        <v>187.5265289256198</v>
      </c>
      <c r="L9" s="61" t="s">
        <v>35</v>
      </c>
      <c r="M9" s="61" t="s">
        <v>32</v>
      </c>
      <c r="N9" s="61">
        <v>1</v>
      </c>
      <c r="O9" s="61" t="s">
        <v>76</v>
      </c>
      <c r="P9" s="66">
        <v>44522</v>
      </c>
      <c r="Q9" s="67">
        <v>2021</v>
      </c>
      <c r="R9" s="68">
        <v>4</v>
      </c>
      <c r="S9" s="66">
        <v>44522</v>
      </c>
      <c r="T9" s="69">
        <v>12</v>
      </c>
      <c r="U9" s="61" t="s">
        <v>33</v>
      </c>
      <c r="V9" s="61" t="s">
        <v>33</v>
      </c>
      <c r="W9" s="61" t="s">
        <v>33</v>
      </c>
      <c r="X9" s="61" t="s">
        <v>33</v>
      </c>
      <c r="Y9" s="61" t="s">
        <v>33</v>
      </c>
      <c r="Z9" s="61" t="s">
        <v>33</v>
      </c>
      <c r="AA9" s="70">
        <f t="shared" si="0"/>
        <v>3.0382243837371061E-2</v>
      </c>
      <c r="AB9" s="71"/>
      <c r="AC9" s="71"/>
      <c r="AD9" s="72">
        <v>1080.51</v>
      </c>
      <c r="AE9" s="72" t="s">
        <v>93</v>
      </c>
      <c r="AF9" s="72" t="s">
        <v>93</v>
      </c>
    </row>
    <row r="10" spans="2:32" ht="14.25" customHeight="1" x14ac:dyDescent="0.25">
      <c r="B10" s="60" t="s">
        <v>31</v>
      </c>
      <c r="C10" s="61">
        <v>202112</v>
      </c>
      <c r="D10" s="62" t="s">
        <v>89</v>
      </c>
      <c r="E10" s="63" t="s">
        <v>90</v>
      </c>
      <c r="F10" s="64" t="s">
        <v>91</v>
      </c>
      <c r="G10" s="61" t="s">
        <v>43</v>
      </c>
      <c r="H10" s="60">
        <v>11280.128199999999</v>
      </c>
      <c r="I10" s="60">
        <v>4700.8500000000004</v>
      </c>
      <c r="J10" s="65">
        <v>3885.0000000000005</v>
      </c>
      <c r="K10" s="65">
        <v>815.84999999999991</v>
      </c>
      <c r="L10" s="61" t="s">
        <v>35</v>
      </c>
      <c r="M10" s="61" t="s">
        <v>32</v>
      </c>
      <c r="N10" s="61">
        <v>3</v>
      </c>
      <c r="O10" s="61" t="s">
        <v>92</v>
      </c>
      <c r="P10" s="66">
        <v>44553</v>
      </c>
      <c r="Q10" s="67">
        <v>2021</v>
      </c>
      <c r="R10" s="68">
        <v>4</v>
      </c>
      <c r="S10" s="66">
        <v>44553</v>
      </c>
      <c r="T10" s="69">
        <v>0.5</v>
      </c>
      <c r="U10" s="61" t="s">
        <v>33</v>
      </c>
      <c r="V10" s="61" t="s">
        <v>33</v>
      </c>
      <c r="W10" s="61" t="s">
        <v>33</v>
      </c>
      <c r="X10" s="61" t="s">
        <v>33</v>
      </c>
      <c r="Y10" s="61" t="s">
        <v>33</v>
      </c>
      <c r="Z10" s="61" t="s">
        <v>33</v>
      </c>
      <c r="AA10" s="70">
        <f t="shared" si="0"/>
        <v>0.13218051748054693</v>
      </c>
      <c r="AB10" s="71"/>
      <c r="AC10" s="71"/>
      <c r="AD10" s="72">
        <v>4700.8500000000004</v>
      </c>
      <c r="AE10" s="72" t="s">
        <v>93</v>
      </c>
      <c r="AF10" s="72" t="s">
        <v>93</v>
      </c>
    </row>
    <row r="11" spans="2:32" x14ac:dyDescent="0.25">
      <c r="C11" s="55"/>
      <c r="D11" s="73"/>
      <c r="E11" s="74"/>
      <c r="F11" s="75"/>
      <c r="H11" s="76"/>
      <c r="I11" s="76"/>
      <c r="J11" s="77"/>
      <c r="K11" s="77"/>
      <c r="L11" s="55"/>
      <c r="M11" s="55"/>
      <c r="P11" s="78"/>
      <c r="Q11" s="79"/>
      <c r="R11" s="80"/>
      <c r="S11" s="78"/>
      <c r="Z11" s="81"/>
      <c r="AA11" s="82"/>
      <c r="AB11" s="71"/>
      <c r="AC11" s="71"/>
    </row>
    <row r="12" spans="2:32" s="83" customFormat="1" x14ac:dyDescent="0.25">
      <c r="H12" s="84" t="s">
        <v>36</v>
      </c>
      <c r="I12" s="85">
        <f>SUM(I6:I11)</f>
        <v>35563.864399999999</v>
      </c>
      <c r="L12" s="86"/>
      <c r="M12" s="86"/>
      <c r="N12" s="86"/>
      <c r="O12" s="86"/>
      <c r="P12" s="87"/>
      <c r="Q12" s="88"/>
      <c r="R12" s="87"/>
      <c r="S12" s="89"/>
      <c r="T12" s="90"/>
      <c r="U12" s="86"/>
      <c r="V12" s="86"/>
      <c r="W12" s="86"/>
      <c r="X12" s="86"/>
      <c r="Y12" s="86"/>
      <c r="Z12" s="91" t="s">
        <v>36</v>
      </c>
      <c r="AA12" s="92">
        <f>SUM(AA6:AA11)</f>
        <v>1</v>
      </c>
    </row>
    <row r="13" spans="2:32" x14ac:dyDescent="0.25">
      <c r="H13" s="93"/>
      <c r="I13" s="93"/>
      <c r="J13" s="93"/>
      <c r="K13" s="93"/>
      <c r="L13" s="55"/>
      <c r="M13" s="55"/>
      <c r="P13" s="94"/>
      <c r="R13" s="94"/>
      <c r="S13" s="78"/>
    </row>
    <row r="14" spans="2:32" x14ac:dyDescent="0.25">
      <c r="G14" s="52"/>
      <c r="H14" s="95"/>
      <c r="I14" s="95"/>
      <c r="J14" s="95"/>
      <c r="K14" s="95"/>
      <c r="L14" s="95"/>
      <c r="M14" s="96"/>
      <c r="P14" s="94"/>
      <c r="R14" s="94"/>
      <c r="S14" s="78"/>
    </row>
    <row r="15" spans="2:32" x14ac:dyDescent="0.25">
      <c r="F15" s="97" t="s">
        <v>37</v>
      </c>
      <c r="G15" s="97" t="s">
        <v>38</v>
      </c>
      <c r="H15" s="98" t="s">
        <v>39</v>
      </c>
      <c r="L15" s="55"/>
      <c r="M15" s="55"/>
      <c r="O15" s="52"/>
      <c r="P15" s="56"/>
      <c r="Q15" s="52"/>
      <c r="R15" s="55"/>
      <c r="S15" s="57"/>
      <c r="T15" s="55"/>
      <c r="Z15" s="57"/>
      <c r="AA15" s="52"/>
    </row>
    <row r="16" spans="2:32" x14ac:dyDescent="0.25">
      <c r="F16" s="60" t="s">
        <v>3</v>
      </c>
      <c r="G16" s="60">
        <v>4</v>
      </c>
      <c r="H16" s="99">
        <f>I12-I7</f>
        <v>7655.6984000000011</v>
      </c>
      <c r="L16" s="55"/>
      <c r="M16" s="55"/>
      <c r="O16" s="52"/>
      <c r="P16" s="56"/>
      <c r="Q16" s="52"/>
      <c r="R16" s="55"/>
      <c r="S16" s="57"/>
      <c r="T16" s="55"/>
      <c r="Z16" s="57"/>
      <c r="AA16" s="52"/>
    </row>
    <row r="17" spans="6:27" x14ac:dyDescent="0.25">
      <c r="F17" s="60" t="s">
        <v>1</v>
      </c>
      <c r="G17" s="60">
        <v>1</v>
      </c>
      <c r="H17" s="99">
        <f>I7</f>
        <v>27908.165999999997</v>
      </c>
      <c r="L17" s="55"/>
      <c r="M17" s="55"/>
      <c r="O17" s="52"/>
      <c r="P17" s="56"/>
      <c r="Q17" s="52"/>
      <c r="R17" s="55"/>
      <c r="S17" s="57"/>
      <c r="T17" s="55"/>
      <c r="Z17" s="57"/>
      <c r="AA17" s="52"/>
    </row>
    <row r="18" spans="6:27" x14ac:dyDescent="0.25">
      <c r="F18" s="60" t="s">
        <v>2</v>
      </c>
      <c r="G18" s="60">
        <v>0</v>
      </c>
      <c r="H18" s="99">
        <v>0</v>
      </c>
      <c r="L18" s="55"/>
      <c r="M18" s="55"/>
      <c r="O18" s="52"/>
      <c r="P18" s="56"/>
      <c r="Q18" s="52"/>
      <c r="R18" s="55"/>
      <c r="S18" s="57"/>
      <c r="T18" s="55"/>
      <c r="Z18" s="57"/>
      <c r="AA18" s="52"/>
    </row>
    <row r="19" spans="6:27" x14ac:dyDescent="0.25">
      <c r="F19" s="60" t="s">
        <v>40</v>
      </c>
      <c r="G19" s="60">
        <v>0</v>
      </c>
      <c r="H19" s="99">
        <v>0</v>
      </c>
      <c r="L19" s="55"/>
      <c r="M19" s="55"/>
      <c r="O19" s="52"/>
      <c r="P19" s="56"/>
      <c r="Q19" s="52"/>
      <c r="R19" s="55"/>
      <c r="S19" s="57"/>
      <c r="T19" s="55"/>
      <c r="Z19" s="57"/>
      <c r="AA19" s="52"/>
    </row>
    <row r="20" spans="6:27" x14ac:dyDescent="0.25">
      <c r="F20" s="100" t="s">
        <v>36</v>
      </c>
      <c r="G20" s="97">
        <f>SUM(G16:G19)</f>
        <v>5</v>
      </c>
      <c r="H20" s="101">
        <f>SUM(H16:H19)</f>
        <v>35563.864399999999</v>
      </c>
      <c r="L20" s="55"/>
      <c r="M20" s="55"/>
      <c r="O20" s="52"/>
      <c r="P20" s="56"/>
      <c r="Q20" s="52"/>
      <c r="R20" s="55"/>
      <c r="S20" s="57"/>
      <c r="T20" s="55"/>
      <c r="Z20" s="57"/>
      <c r="AA20" s="52"/>
    </row>
    <row r="21" spans="6:27" x14ac:dyDescent="0.25">
      <c r="L21" s="55"/>
      <c r="M21" s="55"/>
      <c r="O21" s="52"/>
      <c r="P21" s="56"/>
      <c r="Q21" s="52"/>
      <c r="R21" s="55"/>
      <c r="S21" s="57"/>
      <c r="T21" s="55"/>
      <c r="Z21" s="57"/>
      <c r="AA21" s="52"/>
    </row>
    <row r="22" spans="6:27" x14ac:dyDescent="0.25">
      <c r="M22" s="55"/>
    </row>
    <row r="23" spans="6:27" x14ac:dyDescent="0.25">
      <c r="M23" s="55"/>
    </row>
    <row r="24" spans="6:27" x14ac:dyDescent="0.25">
      <c r="M24" s="55"/>
    </row>
    <row r="25" spans="6:27" x14ac:dyDescent="0.25">
      <c r="M25" s="55"/>
    </row>
    <row r="26" spans="6:27" x14ac:dyDescent="0.25">
      <c r="M26" s="55"/>
    </row>
    <row r="27" spans="6:27" x14ac:dyDescent="0.25">
      <c r="M27" s="55"/>
    </row>
    <row r="28" spans="6:27" x14ac:dyDescent="0.25">
      <c r="M28" s="55"/>
    </row>
    <row r="29" spans="6:27" x14ac:dyDescent="0.25">
      <c r="M29" s="55"/>
    </row>
    <row r="30" spans="6:27" x14ac:dyDescent="0.25">
      <c r="M30" s="55"/>
    </row>
    <row r="31" spans="6:27" x14ac:dyDescent="0.25">
      <c r="M31" s="55"/>
    </row>
    <row r="32" spans="6:27" x14ac:dyDescent="0.25">
      <c r="M32" s="55"/>
    </row>
    <row r="33" spans="1:32" x14ac:dyDescent="0.25">
      <c r="M33" s="55"/>
    </row>
    <row r="34" spans="1:32" x14ac:dyDescent="0.25">
      <c r="M34" s="55"/>
    </row>
    <row r="35" spans="1:32" x14ac:dyDescent="0.25">
      <c r="M35" s="55"/>
    </row>
    <row r="36" spans="1:32" x14ac:dyDescent="0.25">
      <c r="M36" s="55"/>
    </row>
    <row r="37" spans="1:32" s="55" customFormat="1" x14ac:dyDescent="0.25">
      <c r="A37" s="52"/>
      <c r="B37" s="52"/>
      <c r="C37" s="52"/>
      <c r="D37" s="52"/>
      <c r="E37" s="52"/>
      <c r="F37" s="52"/>
      <c r="H37" s="52"/>
      <c r="I37" s="52"/>
      <c r="J37" s="52"/>
      <c r="K37" s="52"/>
      <c r="L37" s="52"/>
      <c r="P37" s="52"/>
      <c r="Q37" s="56"/>
      <c r="R37" s="52"/>
      <c r="T37" s="57"/>
      <c r="AA37" s="57"/>
      <c r="AB37" s="52"/>
      <c r="AC37" s="52"/>
      <c r="AD37" s="52"/>
      <c r="AE37" s="52"/>
      <c r="AF37" s="52"/>
    </row>
    <row r="38" spans="1:32" s="55" customFormat="1" x14ac:dyDescent="0.25">
      <c r="A38" s="52"/>
      <c r="B38" s="52"/>
      <c r="C38" s="52"/>
      <c r="D38" s="52"/>
      <c r="E38" s="52"/>
      <c r="F38" s="52"/>
      <c r="H38" s="52"/>
      <c r="I38" s="52"/>
      <c r="J38" s="52"/>
      <c r="K38" s="52"/>
      <c r="L38" s="52"/>
      <c r="P38" s="52"/>
      <c r="Q38" s="56"/>
      <c r="R38" s="52"/>
      <c r="T38" s="57"/>
      <c r="AA38" s="57"/>
      <c r="AB38" s="52"/>
      <c r="AC38" s="52"/>
      <c r="AD38" s="52"/>
      <c r="AE38" s="52"/>
      <c r="AF38" s="52"/>
    </row>
    <row r="39" spans="1:32" s="55" customFormat="1" x14ac:dyDescent="0.25">
      <c r="A39" s="52"/>
      <c r="B39" s="52"/>
      <c r="C39" s="52"/>
      <c r="D39" s="52"/>
      <c r="E39" s="52"/>
      <c r="F39" s="52"/>
      <c r="H39" s="52"/>
      <c r="I39" s="52"/>
      <c r="J39" s="52"/>
      <c r="K39" s="52"/>
      <c r="L39" s="52"/>
      <c r="P39" s="52"/>
      <c r="Q39" s="56"/>
      <c r="R39" s="52"/>
      <c r="T39" s="57"/>
      <c r="AA39" s="57"/>
      <c r="AB39" s="52"/>
      <c r="AC39" s="52"/>
      <c r="AD39" s="52"/>
      <c r="AE39" s="52"/>
      <c r="AF39" s="52"/>
    </row>
    <row r="40" spans="1:32" s="55" customFormat="1" x14ac:dyDescent="0.25">
      <c r="A40" s="52"/>
      <c r="B40" s="52"/>
      <c r="C40" s="52"/>
      <c r="D40" s="52"/>
      <c r="E40" s="52"/>
      <c r="F40" s="52"/>
      <c r="H40" s="52"/>
      <c r="I40" s="52"/>
      <c r="J40" s="52"/>
      <c r="K40" s="52"/>
      <c r="L40" s="52"/>
      <c r="P40" s="52"/>
      <c r="Q40" s="56"/>
      <c r="R40" s="52"/>
      <c r="T40" s="57"/>
      <c r="AA40" s="57"/>
      <c r="AB40" s="52"/>
      <c r="AC40" s="52"/>
      <c r="AD40" s="52"/>
      <c r="AE40" s="52"/>
      <c r="AF40" s="52"/>
    </row>
    <row r="41" spans="1:32" s="55" customFormat="1" x14ac:dyDescent="0.25">
      <c r="A41" s="52"/>
      <c r="B41" s="52"/>
      <c r="C41" s="52"/>
      <c r="D41" s="52"/>
      <c r="E41" s="52"/>
      <c r="F41" s="52"/>
      <c r="H41" s="52"/>
      <c r="I41" s="52"/>
      <c r="J41" s="52"/>
      <c r="K41" s="52"/>
      <c r="L41" s="52"/>
      <c r="P41" s="52"/>
      <c r="Q41" s="56"/>
      <c r="R41" s="52"/>
      <c r="T41" s="57"/>
      <c r="AA41" s="57"/>
      <c r="AB41" s="52"/>
      <c r="AC41" s="52"/>
      <c r="AD41" s="52"/>
      <c r="AE41" s="52"/>
      <c r="AF41" s="52"/>
    </row>
    <row r="42" spans="1:32" s="55" customFormat="1" x14ac:dyDescent="0.25">
      <c r="A42" s="52"/>
      <c r="B42" s="52"/>
      <c r="C42" s="52"/>
      <c r="D42" s="52"/>
      <c r="E42" s="52"/>
      <c r="F42" s="52"/>
      <c r="H42" s="52"/>
      <c r="I42" s="52"/>
      <c r="J42" s="52"/>
      <c r="K42" s="52"/>
      <c r="L42" s="52"/>
      <c r="P42" s="52"/>
      <c r="Q42" s="56"/>
      <c r="R42" s="52"/>
      <c r="T42" s="57"/>
      <c r="AA42" s="57"/>
      <c r="AB42" s="52"/>
      <c r="AC42" s="52"/>
      <c r="AD42" s="52"/>
      <c r="AE42" s="52"/>
      <c r="AF42" s="52"/>
    </row>
    <row r="43" spans="1:32" s="55" customFormat="1" x14ac:dyDescent="0.25">
      <c r="A43" s="52"/>
      <c r="B43" s="52"/>
      <c r="C43" s="52"/>
      <c r="D43" s="52"/>
      <c r="E43" s="52"/>
      <c r="F43" s="52"/>
      <c r="H43" s="52"/>
      <c r="I43" s="52"/>
      <c r="J43" s="52"/>
      <c r="K43" s="52"/>
      <c r="L43" s="52"/>
      <c r="P43" s="52"/>
      <c r="Q43" s="56"/>
      <c r="R43" s="52"/>
      <c r="T43" s="57"/>
      <c r="AA43" s="57"/>
      <c r="AB43" s="52"/>
      <c r="AC43" s="52"/>
      <c r="AD43" s="52"/>
      <c r="AE43" s="52"/>
      <c r="AF43" s="52"/>
    </row>
    <row r="44" spans="1:32" s="55" customFormat="1" x14ac:dyDescent="0.25">
      <c r="A44" s="52"/>
      <c r="B44" s="52"/>
      <c r="C44" s="52"/>
      <c r="D44" s="52"/>
      <c r="E44" s="52"/>
      <c r="F44" s="52"/>
      <c r="H44" s="52"/>
      <c r="I44" s="52"/>
      <c r="J44" s="52"/>
      <c r="K44" s="52"/>
      <c r="L44" s="52"/>
      <c r="P44" s="52"/>
      <c r="Q44" s="56"/>
      <c r="R44" s="52"/>
      <c r="T44" s="57"/>
      <c r="AA44" s="57"/>
      <c r="AB44" s="52"/>
      <c r="AC44" s="52"/>
      <c r="AD44" s="52"/>
      <c r="AE44" s="52"/>
      <c r="AF44" s="52"/>
    </row>
    <row r="45" spans="1:32" s="55" customFormat="1" x14ac:dyDescent="0.25">
      <c r="A45" s="52"/>
      <c r="B45" s="52"/>
      <c r="C45" s="52"/>
      <c r="D45" s="52"/>
      <c r="E45" s="52"/>
      <c r="F45" s="52"/>
      <c r="H45" s="52"/>
      <c r="I45" s="52"/>
      <c r="J45" s="52"/>
      <c r="K45" s="52"/>
      <c r="L45" s="52"/>
      <c r="P45" s="52"/>
      <c r="Q45" s="56"/>
      <c r="R45" s="52"/>
      <c r="T45" s="57"/>
      <c r="AA45" s="57"/>
      <c r="AB45" s="52"/>
      <c r="AC45" s="52"/>
      <c r="AD45" s="52"/>
      <c r="AE45" s="52"/>
      <c r="AF45" s="52"/>
    </row>
    <row r="46" spans="1:32" s="55" customFormat="1" x14ac:dyDescent="0.25">
      <c r="A46" s="52"/>
      <c r="B46" s="52"/>
      <c r="C46" s="52"/>
      <c r="D46" s="52"/>
      <c r="E46" s="52"/>
      <c r="F46" s="52"/>
      <c r="H46" s="52"/>
      <c r="I46" s="52"/>
      <c r="J46" s="52"/>
      <c r="K46" s="52"/>
      <c r="L46" s="52"/>
      <c r="P46" s="52"/>
      <c r="Q46" s="56"/>
      <c r="R46" s="52"/>
      <c r="T46" s="57"/>
      <c r="AA46" s="57"/>
      <c r="AB46" s="52"/>
      <c r="AC46" s="52"/>
      <c r="AD46" s="52"/>
      <c r="AE46" s="52"/>
      <c r="AF46" s="52"/>
    </row>
  </sheetData>
  <dataValidations disablePrompts="1" count="4">
    <dataValidation type="list" allowBlank="1" showInputMessage="1" showErrorMessage="1" sqref="G13 G9:G11" xr:uid="{6D2CB2BE-0806-46F8-AC30-6AB3FBDC922A}">
      <formula1>"OBRA, CONCESIÓN DE OBRAS,CONCESIÓN DE SERVICIOS,SUMINISTRO,SERVICIOS"</formula1>
    </dataValidation>
    <dataValidation type="list" allowBlank="1" showInputMessage="1" showErrorMessage="1" sqref="M9:M11" xr:uid="{AEF4017F-95B5-4145-A001-4BFEAA4FEAA7}">
      <formula1>"Perfil del contratante,Web/Ley de transparencia"</formula1>
    </dataValidation>
    <dataValidation type="list" allowBlank="1" showInputMessage="1" showErrorMessage="1" sqref="L9:L11" xr:uid="{91C9424B-70D3-467B-BFF0-CD5D72931913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B9:B11" xr:uid="{FBA37981-B8DF-4188-9B75-762B7BE79B45}">
      <formula1>"ELABORACIÓN,PUBLICADA EN LA PLATAFORMA,ADJUDICADA,CERRADA"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2021_1T</vt:lpstr>
      <vt:lpstr>2021_2T</vt:lpstr>
      <vt:lpstr>2021_3T</vt:lpstr>
      <vt:lpstr>2021_4T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Álvaro Gil Torrano</cp:lastModifiedBy>
  <cp:lastPrinted>2019-03-08T13:00:20Z</cp:lastPrinted>
  <dcterms:created xsi:type="dcterms:W3CDTF">2018-12-17T10:42:42Z</dcterms:created>
  <dcterms:modified xsi:type="dcterms:W3CDTF">2022-01-17T10:17:24Z</dcterms:modified>
</cp:coreProperties>
</file>